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RECIFE\Verão da Guararapes\"/>
    </mc:Choice>
  </mc:AlternateContent>
  <xr:revisionPtr revIDLastSave="0" documentId="13_ncr:1_{FF8F9A6D-3405-4930-9C6D-98DF7A1B4C46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ão João 25_V1" sheetId="2" state="hidden" r:id="rId1"/>
    <sheet name="VERÃO TVG" sheetId="12" r:id="rId2"/>
    <sheet name="Noticias" sheetId="19" state="hidden" r:id="rId3"/>
    <sheet name="Valoriza PE" sheetId="18" state="hidden" r:id="rId4"/>
  </sheets>
  <definedNames>
    <definedName name="_xlnm.Print_Area" localSheetId="0">'São João 25_V1'!$A$1:$J$28</definedName>
    <definedName name="_xlnm.Database" localSheetId="0">#REF!</definedName>
    <definedName name="_xlnm.Database">#REF!</definedName>
    <definedName name="CODTERRITORIO" localSheetId="0">#REF!</definedName>
    <definedName name="CODTERRITORIO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Excel_BuiltIn_Database" localSheetId="0">#REF!</definedName>
    <definedName name="Excel_BuiltIn_Database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2" l="1"/>
  <c r="C38" i="18" l="1"/>
  <c r="C36" i="19"/>
  <c r="G33" i="19"/>
  <c r="F24" i="19"/>
  <c r="K23" i="19"/>
  <c r="J23" i="19"/>
  <c r="M23" i="19" s="1"/>
  <c r="L23" i="19" s="1"/>
  <c r="K22" i="19"/>
  <c r="J22" i="19"/>
  <c r="M22" i="19" s="1"/>
  <c r="K21" i="19"/>
  <c r="J21" i="19"/>
  <c r="M21" i="19" s="1"/>
  <c r="K20" i="19"/>
  <c r="J20" i="19"/>
  <c r="M20" i="19" s="1"/>
  <c r="K19" i="19"/>
  <c r="J19" i="19"/>
  <c r="M19" i="19" s="1"/>
  <c r="N19" i="19" s="1"/>
  <c r="K18" i="19"/>
  <c r="J18" i="19"/>
  <c r="K17" i="19"/>
  <c r="J17" i="19"/>
  <c r="M17" i="19" s="1"/>
  <c r="G33" i="18"/>
  <c r="C36" i="18"/>
  <c r="F24" i="18"/>
  <c r="K23" i="18"/>
  <c r="J23" i="18"/>
  <c r="M23" i="18" s="1"/>
  <c r="K22" i="18"/>
  <c r="J22" i="18"/>
  <c r="M22" i="18" s="1"/>
  <c r="K21" i="18"/>
  <c r="J21" i="18"/>
  <c r="M21" i="18" s="1"/>
  <c r="K20" i="18"/>
  <c r="J20" i="18"/>
  <c r="M20" i="18" s="1"/>
  <c r="K19" i="18"/>
  <c r="J19" i="18"/>
  <c r="M19" i="18" s="1"/>
  <c r="K18" i="18"/>
  <c r="J18" i="18"/>
  <c r="K17" i="18"/>
  <c r="J17" i="18"/>
  <c r="M17" i="18" s="1"/>
  <c r="M18" i="19" l="1"/>
  <c r="N18" i="19" s="1"/>
  <c r="L18" i="19"/>
  <c r="N20" i="19"/>
  <c r="L20" i="19"/>
  <c r="N22" i="19"/>
  <c r="L22" i="19"/>
  <c r="N21" i="19"/>
  <c r="L21" i="19"/>
  <c r="N17" i="19"/>
  <c r="L17" i="19"/>
  <c r="N23" i="19"/>
  <c r="L19" i="19"/>
  <c r="J24" i="19"/>
  <c r="M24" i="19" s="1"/>
  <c r="L24" i="19" s="1"/>
  <c r="N19" i="18"/>
  <c r="L19" i="18"/>
  <c r="M18" i="18"/>
  <c r="N20" i="18"/>
  <c r="L20" i="18"/>
  <c r="L21" i="18"/>
  <c r="N21" i="18"/>
  <c r="N17" i="18"/>
  <c r="L17" i="18"/>
  <c r="N22" i="18"/>
  <c r="L22" i="18"/>
  <c r="N23" i="18"/>
  <c r="L23" i="18"/>
  <c r="L18" i="18"/>
  <c r="N18" i="18"/>
  <c r="J24" i="18"/>
  <c r="M24" i="18" s="1"/>
  <c r="L24" i="18" s="1"/>
  <c r="N24" i="19" l="1"/>
  <c r="C42" i="19" s="1"/>
  <c r="N24" i="18"/>
  <c r="C42" i="18" s="1"/>
  <c r="C46" i="18" s="1"/>
  <c r="C50" i="18" s="1"/>
  <c r="C50" i="19" l="1"/>
  <c r="C35" i="19"/>
  <c r="C36" i="12"/>
  <c r="F24" i="12" l="1"/>
  <c r="K23" i="12"/>
  <c r="J23" i="12"/>
  <c r="K22" i="12"/>
  <c r="J22" i="12"/>
  <c r="K21" i="12"/>
  <c r="J21" i="12"/>
  <c r="K20" i="12"/>
  <c r="J20" i="12"/>
  <c r="K19" i="12"/>
  <c r="J19" i="12"/>
  <c r="K18" i="12"/>
  <c r="J18" i="12"/>
  <c r="K17" i="12"/>
  <c r="J17" i="12"/>
  <c r="M17" i="12" l="1"/>
  <c r="N17" i="12" s="1"/>
  <c r="M20" i="12"/>
  <c r="N20" i="12" s="1"/>
  <c r="O20" i="12" s="1"/>
  <c r="M19" i="12"/>
  <c r="M21" i="12"/>
  <c r="M23" i="12"/>
  <c r="M18" i="12"/>
  <c r="M22" i="12"/>
  <c r="N22" i="12" s="1"/>
  <c r="J24" i="12"/>
  <c r="M24" i="12" s="1"/>
  <c r="L20" i="12" l="1"/>
  <c r="L23" i="12"/>
  <c r="N23" i="12"/>
  <c r="L19" i="12"/>
  <c r="N19" i="12"/>
  <c r="O19" i="12" s="1"/>
  <c r="L18" i="12"/>
  <c r="N18" i="12"/>
  <c r="L21" i="12"/>
  <c r="N21" i="12"/>
  <c r="O21" i="12" s="1"/>
  <c r="L17" i="12"/>
  <c r="L22" i="12"/>
  <c r="L24" i="12"/>
  <c r="N24" i="12" l="1"/>
  <c r="C42" i="12" l="1"/>
  <c r="F28" i="2"/>
  <c r="K27" i="2"/>
  <c r="J27" i="2"/>
  <c r="M27" i="2" s="1"/>
  <c r="L27" i="2" s="1"/>
  <c r="K26" i="2"/>
  <c r="J26" i="2"/>
  <c r="K25" i="2"/>
  <c r="J25" i="2"/>
  <c r="M25" i="2" s="1"/>
  <c r="L25" i="2" s="1"/>
  <c r="K24" i="2"/>
  <c r="M24" i="2" s="1"/>
  <c r="J24" i="2"/>
  <c r="K23" i="2"/>
  <c r="J23" i="2"/>
  <c r="M23" i="2" s="1"/>
  <c r="L23" i="2" s="1"/>
  <c r="F20" i="2"/>
  <c r="K19" i="2"/>
  <c r="J19" i="2"/>
  <c r="M19" i="2" s="1"/>
  <c r="L19" i="2" s="1"/>
  <c r="K18" i="2"/>
  <c r="J18" i="2"/>
  <c r="M18" i="2" s="1"/>
  <c r="L18" i="2" s="1"/>
  <c r="K17" i="2"/>
  <c r="J17" i="2"/>
  <c r="M17" i="2" s="1"/>
  <c r="L17" i="2" s="1"/>
  <c r="M16" i="2"/>
  <c r="L16" i="2" s="1"/>
  <c r="K16" i="2"/>
  <c r="J16" i="2"/>
  <c r="K15" i="2"/>
  <c r="J15" i="2"/>
  <c r="M15" i="2" s="1"/>
  <c r="L15" i="2" s="1"/>
  <c r="M14" i="2"/>
  <c r="L14" i="2" s="1"/>
  <c r="K14" i="2"/>
  <c r="J14" i="2"/>
  <c r="K13" i="2"/>
  <c r="J13" i="2"/>
  <c r="K12" i="2"/>
  <c r="J12" i="2"/>
  <c r="M12" i="2" s="1"/>
  <c r="L12" i="2" s="1"/>
  <c r="K11" i="2"/>
  <c r="J11" i="2"/>
  <c r="K10" i="2"/>
  <c r="J10" i="2"/>
  <c r="M10" i="2" s="1"/>
  <c r="L10" i="2" s="1"/>
  <c r="K9" i="2"/>
  <c r="J9" i="2"/>
  <c r="M9" i="2" s="1"/>
  <c r="L9" i="2" s="1"/>
  <c r="K8" i="2"/>
  <c r="M8" i="2" s="1"/>
  <c r="J8" i="2"/>
  <c r="C35" i="12" l="1"/>
  <c r="C38" i="12" s="1"/>
  <c r="C46" i="12"/>
  <c r="C50" i="12" s="1"/>
  <c r="M13" i="2"/>
  <c r="L13" i="2" s="1"/>
  <c r="M26" i="2"/>
  <c r="L26" i="2" s="1"/>
  <c r="M11" i="2"/>
  <c r="L11" i="2" s="1"/>
  <c r="J28" i="2"/>
  <c r="J20" i="2"/>
  <c r="L24" i="2"/>
  <c r="L8" i="2"/>
  <c r="M28" i="2" l="1"/>
  <c r="M20" i="2"/>
</calcChain>
</file>

<file path=xl/sharedStrings.xml><?xml version="1.0" encoding="utf-8"?>
<sst xmlns="http://schemas.openxmlformats.org/spreadsheetml/2006/main" count="371" uniqueCount="109">
  <si>
    <t>PROGRAMA</t>
  </si>
  <si>
    <t>PERÍODO</t>
  </si>
  <si>
    <t>ESQUEMA COMERCIAL</t>
  </si>
  <si>
    <t>CONVERSÃO</t>
  </si>
  <si>
    <t>BASE DE PREÇOS UNITÁRIO</t>
  </si>
  <si>
    <t>DESCONTO</t>
  </si>
  <si>
    <t>Rotativo</t>
  </si>
  <si>
    <t>17/maio a 30/junho</t>
  </si>
  <si>
    <t>Assinatura nas chamadas de envolvimento</t>
  </si>
  <si>
    <t>5"</t>
  </si>
  <si>
    <t>Hoje em Dia</t>
  </si>
  <si>
    <t>Programa Especial de SJ</t>
  </si>
  <si>
    <t>Vinheta de Bloco</t>
  </si>
  <si>
    <t>Comercial de 30"</t>
  </si>
  <si>
    <t>30"</t>
  </si>
  <si>
    <t xml:space="preserve"> Merchandising 60"</t>
  </si>
  <si>
    <t>60"</t>
  </si>
  <si>
    <t>Flashes de Cobertura do São de Pernambuco</t>
  </si>
  <si>
    <t>Transmissão SJ Caruaru</t>
  </si>
  <si>
    <t>10"</t>
  </si>
  <si>
    <t>Comercial - Mídia de Apoio</t>
  </si>
  <si>
    <t>Digital</t>
  </si>
  <si>
    <t>Instagram TVG | Assinatura nos posts do Feed</t>
  </si>
  <si>
    <t>logo</t>
  </si>
  <si>
    <t>Instagram Que Arretado | Assinatura nos posts do Feed</t>
  </si>
  <si>
    <t>Instagram TVG | Assinatura nos Stories</t>
  </si>
  <si>
    <t>Facebook TVG | Assinatura nos posts do Feed</t>
  </si>
  <si>
    <t>YouTube TVG | Insert em L nas Transmissões</t>
  </si>
  <si>
    <t>TOTAL</t>
  </si>
  <si>
    <t>Feed - Post assinado</t>
  </si>
  <si>
    <t>Story - Post assinado</t>
  </si>
  <si>
    <t>Vídeo assinado</t>
  </si>
  <si>
    <t>São João Bom d+</t>
  </si>
  <si>
    <t>Assinatura nos programetes Delícias Juninas (break do Hoje em Dia) 3minutos</t>
  </si>
  <si>
    <t>26-mai a 29-jun</t>
  </si>
  <si>
    <t>Noites de São João</t>
  </si>
  <si>
    <t>2 a 24-jun</t>
  </si>
  <si>
    <t>19-mai a 28-jun</t>
  </si>
  <si>
    <t>Emissora: Tv Guararapes</t>
  </si>
  <si>
    <t>Praça: Pernambuco</t>
  </si>
  <si>
    <t>FORMATO</t>
  </si>
  <si>
    <t>INSERÇÕES NO PERÍODO</t>
  </si>
  <si>
    <t>R$ UNITÁRIO</t>
  </si>
  <si>
    <t>R$ TOTAL</t>
  </si>
  <si>
    <t>TOTAL NEGOCIADO UNITÁRIO</t>
  </si>
  <si>
    <t>R$ TOTAL NEGOCIADO</t>
  </si>
  <si>
    <t>31-mai, 7, 14 e 21-jun</t>
  </si>
  <si>
    <t>20-jun</t>
  </si>
  <si>
    <t>até set-24</t>
  </si>
  <si>
    <t>2 a 27-jun</t>
  </si>
  <si>
    <t>Que Arretado!</t>
  </si>
  <si>
    <t>Rotativo [6h às 24h]</t>
  </si>
  <si>
    <t xml:space="preserve"> Tabela: out-24 </t>
  </si>
  <si>
    <t>Proposta: São João  2025</t>
  </si>
  <si>
    <t>Jornal da Guararapes</t>
  </si>
  <si>
    <t>31-mai, 21 a 24-jun</t>
  </si>
  <si>
    <t>17-mai a 30/junho</t>
  </si>
  <si>
    <t>Merchandising</t>
  </si>
  <si>
    <t xml:space="preserve">Desconto médio </t>
  </si>
  <si>
    <t xml:space="preserve">Valor médio negociado </t>
  </si>
  <si>
    <t>Rotativo [12h às 18h]</t>
  </si>
  <si>
    <t>Desconto Agência (20%)</t>
  </si>
  <si>
    <t>TV + RECORDPLUS</t>
  </si>
  <si>
    <t>Rotativo [6h às 12h]</t>
  </si>
  <si>
    <t>Comercial</t>
  </si>
  <si>
    <t>SECUNDAGEM</t>
  </si>
  <si>
    <t>VERÃO DA GUARARAPES</t>
  </si>
  <si>
    <t>UNITÁRIO NEGOCIADO</t>
  </si>
  <si>
    <t>TOTAL  NEGOCIADO</t>
  </si>
  <si>
    <t>Rotativo 6 às 12h</t>
  </si>
  <si>
    <t>5-jan a 31-jan</t>
  </si>
  <si>
    <t>Programetes + Chamadas de transmissão</t>
  </si>
  <si>
    <t>Rotativo 12 às 18h</t>
  </si>
  <si>
    <t>10, 17, 24 e 31-jan</t>
  </si>
  <si>
    <t xml:space="preserve"> Rotativo 6h às 12h </t>
  </si>
  <si>
    <t>Até mar-26</t>
  </si>
  <si>
    <t>Rotativo 12h às 18h</t>
  </si>
  <si>
    <t>Tabela: agosto-25</t>
  </si>
  <si>
    <t>Valor Liquido por cota</t>
  </si>
  <si>
    <t>O Verão Guararapes chega para celebrar a estação mais vibrante do ano: o Verão Pernambucano.
Um projeto multiplataforma criado para transmitir toda a energia, a alegria e o estilo de vida que só Recife e o nosso litoral podem oferecer.
Serão quatro programas especiais, em cenários paradisíacos à beira-mar, trazendo o melhor da cultura local, da música que embala a estação, da gastronomia que traduz nossos sabores e de um lifestyle autêntico, cheio de cor, ritmo e sol.
Mais que entretenimento, o Verão Guararapes é um projeto multiplataforma, vibrante e envolvente, que transforma a energia do verão em formatos exclusivos e de alto impacto.</t>
  </si>
  <si>
    <t>Emissora: TV Guararapes</t>
  </si>
  <si>
    <t>Total do Investimento (TV)</t>
  </si>
  <si>
    <t>Proposta: VERÃO GUARARAPES</t>
  </si>
  <si>
    <t>Formato</t>
  </si>
  <si>
    <t>Canal</t>
  </si>
  <si>
    <t>Detalhamento</t>
  </si>
  <si>
    <t>Preço Bruto</t>
  </si>
  <si>
    <t>KPI</t>
  </si>
  <si>
    <t>Qnt</t>
  </si>
  <si>
    <t>Desconto (%)</t>
  </si>
  <si>
    <t>Total Unitário Negociado</t>
  </si>
  <si>
    <t>R$ Total Negociado</t>
  </si>
  <si>
    <t>Instagram</t>
  </si>
  <si>
    <t>TV Guararapes</t>
  </si>
  <si>
    <t>Impressões</t>
  </si>
  <si>
    <t>Facebook</t>
  </si>
  <si>
    <t>YouTube</t>
  </si>
  <si>
    <t>Mid-Roll</t>
  </si>
  <si>
    <t>Visualizações</t>
  </si>
  <si>
    <t>Reajuste tabela 3% incluso (TV).</t>
  </si>
  <si>
    <t>Total do Investimento (Digital)</t>
  </si>
  <si>
    <t xml:space="preserve">Total do Investimento Total </t>
  </si>
  <si>
    <t xml:space="preserve">ENTREGA DIGITAL </t>
  </si>
  <si>
    <t>set a Dez/25</t>
  </si>
  <si>
    <t>VALORIZA PE</t>
  </si>
  <si>
    <t>NOTICIAS DO CAMPO</t>
  </si>
  <si>
    <t>Out a Nov/25</t>
  </si>
  <si>
    <t xml:space="preserve">ENTREGA TV 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</si>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</sst>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_(&quot;R$ &quot;* #,##0.00_);_(&quot;R$ &quot;* \(#,##0.00\);_(&quot;R$ &quot;* &quot;-&quot;??_);_(@_)"/>
  </numFmts>
  <fonts count="16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i/>
      <sz val="16"/>
      <name val="Calibri"/>
      <family val="2"/>
    </font>
    <font>
      <b/>
      <sz val="18"/>
      <color theme="0"/>
      <name val="Calibri"/>
      <family val="2"/>
    </font>
    <font>
      <b/>
      <sz val="20"/>
      <color theme="0"/>
      <name val="Calibri"/>
      <family val="2"/>
    </font>
    <font>
      <sz val="17"/>
      <name val="Calibri"/>
      <family val="2"/>
    </font>
    <font>
      <sz val="16"/>
      <color theme="1" tint="4.9989318521683403E-2"/>
      <name val="Aptos Narrow"/>
      <family val="2"/>
      <scheme val="minor"/>
    </font>
    <font>
      <b/>
      <sz val="16"/>
      <color theme="0"/>
      <name val="Calibri"/>
      <family val="2"/>
    </font>
    <font>
      <b/>
      <sz val="17"/>
      <color theme="0"/>
      <name val="Calibri"/>
      <family val="2"/>
    </font>
    <font>
      <sz val="13"/>
      <color rgb="FFC00000"/>
      <name val="Calibri"/>
      <family val="2"/>
    </font>
    <font>
      <b/>
      <sz val="16"/>
      <color theme="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5" fillId="0" borderId="0" xfId="4" applyFont="1" applyAlignment="1">
      <alignment horizontal="center" vertical="center"/>
    </xf>
    <xf numFmtId="0" fontId="6" fillId="0" borderId="0" xfId="4" applyFont="1"/>
    <xf numFmtId="0" fontId="7" fillId="0" borderId="0" xfId="0" applyFont="1" applyAlignment="1">
      <alignment horizontal="center" vertical="center"/>
    </xf>
    <xf numFmtId="0" fontId="6" fillId="0" borderId="0" xfId="4" applyFont="1" applyAlignment="1">
      <alignment vertical="center"/>
    </xf>
    <xf numFmtId="43" fontId="6" fillId="0" borderId="0" xfId="4" applyNumberFormat="1" applyFont="1" applyAlignment="1">
      <alignment vertical="center"/>
    </xf>
    <xf numFmtId="9" fontId="5" fillId="0" borderId="0" xfId="3" applyFont="1" applyFill="1" applyBorder="1" applyAlignment="1">
      <alignment horizontal="center" vertical="center"/>
    </xf>
    <xf numFmtId="16" fontId="6" fillId="0" borderId="1" xfId="4" quotePrefix="1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165" fontId="6" fillId="0" borderId="1" xfId="4" applyNumberFormat="1" applyFont="1" applyBorder="1" applyAlignment="1">
      <alignment horizontal="center" vertical="center"/>
    </xf>
    <xf numFmtId="166" fontId="6" fillId="0" borderId="1" xfId="2" applyFont="1" applyFill="1" applyBorder="1" applyAlignment="1">
      <alignment horizontal="center" vertical="center"/>
    </xf>
    <xf numFmtId="10" fontId="5" fillId="0" borderId="1" xfId="3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164" fontId="5" fillId="0" borderId="1" xfId="1" applyFont="1" applyFill="1" applyBorder="1" applyAlignment="1">
      <alignment horizontal="center" vertical="center" wrapText="1"/>
    </xf>
    <xf numFmtId="16" fontId="6" fillId="0" borderId="1" xfId="4" quotePrefix="1" applyNumberFormat="1" applyFont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/>
    </xf>
    <xf numFmtId="16" fontId="6" fillId="0" borderId="0" xfId="4" quotePrefix="1" applyNumberFormat="1" applyFont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center"/>
    </xf>
    <xf numFmtId="165" fontId="6" fillId="0" borderId="0" xfId="4" applyNumberFormat="1" applyFont="1" applyAlignment="1">
      <alignment horizontal="center" vertical="center"/>
    </xf>
    <xf numFmtId="166" fontId="6" fillId="0" borderId="0" xfId="2" applyFont="1" applyFill="1" applyBorder="1" applyAlignment="1">
      <alignment horizontal="center" vertical="center"/>
    </xf>
    <xf numFmtId="164" fontId="6" fillId="0" borderId="0" xfId="1" applyFont="1" applyBorder="1" applyAlignment="1">
      <alignment vertical="center"/>
    </xf>
    <xf numFmtId="164" fontId="6" fillId="0" borderId="0" xfId="1" applyFont="1" applyBorder="1" applyAlignment="1">
      <alignment horizontal="left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3" fontId="5" fillId="0" borderId="2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vertical="center"/>
    </xf>
    <xf numFmtId="165" fontId="5" fillId="0" borderId="1" xfId="4" applyNumberFormat="1" applyFont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0" fontId="5" fillId="0" borderId="1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3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166" fontId="6" fillId="2" borderId="1" xfId="2" applyFont="1" applyFill="1" applyBorder="1" applyAlignment="1">
      <alignment horizontal="center" vertical="center"/>
    </xf>
    <xf numFmtId="0" fontId="5" fillId="3" borderId="1" xfId="4" applyFont="1" applyFill="1" applyBorder="1"/>
    <xf numFmtId="43" fontId="5" fillId="3" borderId="1" xfId="4" applyNumberFormat="1" applyFont="1" applyFill="1" applyBorder="1"/>
    <xf numFmtId="9" fontId="6" fillId="0" borderId="0" xfId="4" applyNumberFormat="1" applyFont="1"/>
    <xf numFmtId="0" fontId="5" fillId="3" borderId="0" xfId="4" applyFont="1" applyFill="1"/>
    <xf numFmtId="43" fontId="5" fillId="3" borderId="0" xfId="4" applyNumberFormat="1" applyFont="1" applyFill="1"/>
    <xf numFmtId="0" fontId="8" fillId="4" borderId="0" xfId="4" applyFont="1" applyFill="1"/>
    <xf numFmtId="43" fontId="9" fillId="4" borderId="0" xfId="4" applyNumberFormat="1" applyFont="1" applyFill="1"/>
    <xf numFmtId="43" fontId="6" fillId="0" borderId="0" xfId="4" applyNumberFormat="1" applyFont="1"/>
    <xf numFmtId="0" fontId="5" fillId="0" borderId="1" xfId="0" applyFont="1" applyBorder="1" applyAlignment="1">
      <alignment horizontal="center" vertical="center"/>
    </xf>
    <xf numFmtId="165" fontId="6" fillId="2" borderId="1" xfId="4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/>
    </xf>
    <xf numFmtId="165" fontId="6" fillId="5" borderId="1" xfId="4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/>
    </xf>
    <xf numFmtId="164" fontId="11" fillId="0" borderId="0" xfId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166" fontId="6" fillId="0" borderId="1" xfId="2" applyFont="1" applyFill="1" applyBorder="1" applyAlignment="1">
      <alignment vertical="center"/>
    </xf>
    <xf numFmtId="166" fontId="5" fillId="0" borderId="1" xfId="2" applyFont="1" applyBorder="1" applyAlignment="1" applyProtection="1">
      <alignment horizontal="center" vertical="center"/>
    </xf>
    <xf numFmtId="10" fontId="5" fillId="0" borderId="1" xfId="3" applyNumberFormat="1" applyFont="1" applyBorder="1" applyAlignment="1" applyProtection="1">
      <alignment horizontal="center" vertical="center"/>
    </xf>
    <xf numFmtId="0" fontId="6" fillId="5" borderId="1" xfId="4" applyFont="1" applyFill="1" applyBorder="1" applyAlignment="1">
      <alignment horizontal="left" vertical="center"/>
    </xf>
    <xf numFmtId="0" fontId="6" fillId="5" borderId="1" xfId="4" quotePrefix="1" applyFont="1" applyFill="1" applyBorder="1" applyAlignment="1">
      <alignment horizontal="center" vertical="center"/>
    </xf>
    <xf numFmtId="166" fontId="6" fillId="5" borderId="1" xfId="2" applyFont="1" applyFill="1" applyBorder="1" applyAlignment="1">
      <alignment horizontal="center" vertical="center"/>
    </xf>
    <xf numFmtId="10" fontId="5" fillId="5" borderId="1" xfId="3" applyNumberFormat="1" applyFont="1" applyFill="1" applyBorder="1" applyAlignment="1">
      <alignment horizontal="center" vertical="center"/>
    </xf>
    <xf numFmtId="166" fontId="6" fillId="5" borderId="1" xfId="2" applyFont="1" applyFill="1" applyBorder="1" applyAlignment="1">
      <alignment vertical="center"/>
    </xf>
    <xf numFmtId="166" fontId="13" fillId="8" borderId="1" xfId="2" applyFont="1" applyFill="1" applyBorder="1" applyAlignment="1">
      <alignment vertical="center"/>
    </xf>
    <xf numFmtId="0" fontId="14" fillId="0" borderId="0" xfId="4" applyFont="1" applyAlignment="1">
      <alignment horizontal="center" vertical="center"/>
    </xf>
    <xf numFmtId="10" fontId="5" fillId="2" borderId="1" xfId="3" applyNumberFormat="1" applyFont="1" applyFill="1" applyBorder="1" applyAlignment="1">
      <alignment horizontal="center" vertical="center"/>
    </xf>
    <xf numFmtId="164" fontId="15" fillId="9" borderId="0" xfId="1" applyFont="1" applyFill="1" applyBorder="1" applyAlignment="1">
      <alignment vertical="center"/>
    </xf>
    <xf numFmtId="0" fontId="10" fillId="0" borderId="0" xfId="4" applyFont="1" applyAlignment="1">
      <alignment horizontal="left" vertical="center"/>
    </xf>
    <xf numFmtId="164" fontId="5" fillId="7" borderId="0" xfId="1" applyFont="1" applyFill="1" applyBorder="1" applyAlignment="1">
      <alignment horizontal="center" vertical="center"/>
    </xf>
    <xf numFmtId="16" fontId="5" fillId="7" borderId="0" xfId="4" quotePrefix="1" applyNumberFormat="1" applyFont="1" applyFill="1" applyAlignment="1">
      <alignment horizontal="center" vertical="center" wrapText="1"/>
    </xf>
    <xf numFmtId="0" fontId="5" fillId="7" borderId="0" xfId="4" applyFont="1" applyFill="1" applyAlignment="1">
      <alignment horizontal="center" vertical="center"/>
    </xf>
    <xf numFmtId="165" fontId="5" fillId="7" borderId="0" xfId="4" applyNumberFormat="1" applyFont="1" applyFill="1" applyAlignment="1">
      <alignment horizontal="center" vertical="center"/>
    </xf>
    <xf numFmtId="0" fontId="5" fillId="7" borderId="0" xfId="4" applyFont="1" applyFill="1" applyAlignment="1">
      <alignment horizontal="center" vertical="center" wrapText="1"/>
    </xf>
    <xf numFmtId="166" fontId="5" fillId="7" borderId="0" xfId="2" applyFont="1" applyFill="1" applyBorder="1" applyAlignment="1">
      <alignment horizontal="center" vertical="center" wrapText="1"/>
    </xf>
    <xf numFmtId="0" fontId="12" fillId="6" borderId="1" xfId="4" applyFont="1" applyFill="1" applyBorder="1"/>
    <xf numFmtId="166" fontId="12" fillId="6" borderId="1" xfId="2" applyFont="1" applyFill="1" applyBorder="1"/>
    <xf numFmtId="0" fontId="8" fillId="10" borderId="1" xfId="4" applyFont="1" applyFill="1" applyBorder="1"/>
    <xf numFmtId="166" fontId="8" fillId="10" borderId="1" xfId="2" applyFont="1" applyFill="1" applyBorder="1"/>
    <xf numFmtId="166" fontId="13" fillId="8" borderId="4" xfId="2" applyFont="1" applyFill="1" applyBorder="1" applyAlignment="1">
      <alignment vertical="center"/>
    </xf>
    <xf numFmtId="3" fontId="5" fillId="0" borderId="0" xfId="4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166" fontId="5" fillId="0" borderId="0" xfId="2" applyFont="1" applyBorder="1" applyAlignment="1" applyProtection="1">
      <alignment horizontal="center" vertical="center"/>
    </xf>
    <xf numFmtId="10" fontId="5" fillId="0" borderId="0" xfId="3" applyNumberFormat="1" applyFont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66" fontId="6" fillId="0" borderId="8" xfId="2" applyFont="1" applyBorder="1"/>
    <xf numFmtId="166" fontId="6" fillId="0" borderId="0" xfId="2" applyFont="1" applyBorder="1"/>
    <xf numFmtId="166" fontId="6" fillId="0" borderId="9" xfId="2" applyFont="1" applyBorder="1"/>
    <xf numFmtId="0" fontId="12" fillId="6" borderId="5" xfId="4" applyFont="1" applyFill="1" applyBorder="1" applyAlignment="1">
      <alignment horizontal="center"/>
    </xf>
    <xf numFmtId="0" fontId="12" fillId="6" borderId="6" xfId="4" applyFont="1" applyFill="1" applyBorder="1" applyAlignment="1">
      <alignment horizontal="center"/>
    </xf>
    <xf numFmtId="0" fontId="12" fillId="6" borderId="7" xfId="4" applyFont="1" applyFill="1" applyBorder="1" applyAlignment="1">
      <alignment horizontal="center"/>
    </xf>
    <xf numFmtId="0" fontId="6" fillId="0" borderId="0" xfId="2" applyNumberFormat="1" applyFont="1" applyBorder="1"/>
    <xf numFmtId="166" fontId="6" fillId="2" borderId="1" xfId="2" applyFont="1" applyFill="1" applyBorder="1" applyAlignment="1">
      <alignment vertical="center"/>
    </xf>
    <xf numFmtId="0" fontId="6" fillId="2" borderId="1" xfId="4" quotePrefix="1" applyFont="1" applyFill="1" applyBorder="1" applyAlignment="1">
      <alignment horizontal="center" vertical="center"/>
    </xf>
    <xf numFmtId="166" fontId="6" fillId="0" borderId="13" xfId="2" applyFont="1" applyBorder="1"/>
    <xf numFmtId="166" fontId="6" fillId="0" borderId="14" xfId="2" applyFont="1" applyBorder="1"/>
    <xf numFmtId="0" fontId="6" fillId="0" borderId="14" xfId="2" applyNumberFormat="1" applyFont="1" applyBorder="1"/>
    <xf numFmtId="166" fontId="6" fillId="3" borderId="15" xfId="2" applyFont="1" applyFill="1" applyBorder="1"/>
    <xf numFmtId="0" fontId="5" fillId="0" borderId="1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0" fontId="10" fillId="0" borderId="5" xfId="4" applyFont="1" applyBorder="1" applyAlignment="1">
      <alignment horizontal="left" vertical="center" wrapText="1"/>
    </xf>
    <xf numFmtId="0" fontId="10" fillId="0" borderId="6" xfId="4" applyFont="1" applyBorder="1" applyAlignment="1">
      <alignment horizontal="left" vertical="center"/>
    </xf>
    <xf numFmtId="0" fontId="10" fillId="0" borderId="7" xfId="4" applyFont="1" applyBorder="1" applyAlignment="1">
      <alignment horizontal="left" vertical="center"/>
    </xf>
    <xf numFmtId="0" fontId="10" fillId="0" borderId="8" xfId="4" applyFont="1" applyBorder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10" fillId="0" borderId="9" xfId="4" applyFont="1" applyBorder="1" applyAlignment="1">
      <alignment horizontal="left" vertical="center"/>
    </xf>
    <xf numFmtId="0" fontId="10" fillId="0" borderId="10" xfId="4" applyFont="1" applyBorder="1" applyAlignment="1">
      <alignment horizontal="left" vertical="center"/>
    </xf>
    <xf numFmtId="0" fontId="10" fillId="0" borderId="11" xfId="4" applyFont="1" applyBorder="1" applyAlignment="1">
      <alignment horizontal="left" vertical="center"/>
    </xf>
    <xf numFmtId="0" fontId="10" fillId="0" borderId="12" xfId="4" applyFont="1" applyBorder="1" applyAlignment="1">
      <alignment horizontal="left" vertical="center"/>
    </xf>
    <xf numFmtId="16" fontId="6" fillId="0" borderId="2" xfId="4" quotePrefix="1" applyNumberFormat="1" applyFont="1" applyBorder="1" applyAlignment="1">
      <alignment horizontal="center" vertical="center"/>
    </xf>
    <xf numFmtId="16" fontId="6" fillId="0" borderId="3" xfId="4" quotePrefix="1" applyNumberFormat="1" applyFont="1" applyBorder="1" applyAlignment="1">
      <alignment horizontal="center" vertical="center"/>
    </xf>
    <xf numFmtId="16" fontId="6" fillId="0" borderId="4" xfId="4" quotePrefix="1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0">
    <cellStyle name="Moeda" xfId="2" builtinId="4"/>
    <cellStyle name="Moeda 2" xfId="5" xr:uid="{11E94B4F-5628-4104-8A70-55825F4C14B6}"/>
    <cellStyle name="Moeda 3" xfId="8" xr:uid="{566389CB-F9E0-4B64-AEA8-B7855D8BD261}"/>
    <cellStyle name="Normal" xfId="0" builtinId="0"/>
    <cellStyle name="Normal 2" xfId="4" xr:uid="{00000000-0005-0000-0000-000002000000}"/>
    <cellStyle name="Porcentagem" xfId="3" builtinId="5"/>
    <cellStyle name="Porcentagem 2" xfId="6" xr:uid="{56790E42-2D8C-4FB2-92C1-7FCC7BB30251}"/>
    <cellStyle name="Porcentagem 3" xfId="9" xr:uid="{2FB53FCA-A522-4EC6-9776-D9223A4FAAC9}"/>
    <cellStyle name="Vírgula" xfId="1" builtinId="3"/>
    <cellStyle name="Vírgula 2" xfId="7" xr:uid="{CD640264-3301-4192-9CA2-F6587B0EB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E37E8501-D6C9-819D-88F5-DB0B1D5C9875}"/>
            </a:ext>
          </a:extLst>
        </xdr:cNvPr>
        <xdr:cNvSpPr>
          <a:spLocks noChangeAspect="1" noChangeArrowheads="1"/>
        </xdr:cNvSpPr>
      </xdr:nvSpPr>
      <xdr:spPr bwMode="auto">
        <a:xfrm>
          <a:off x="13197840" y="5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3</xdr:row>
      <xdr:rowOff>57150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27379B4-F769-4196-A0CC-F8F1A2A4D323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266700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2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0D22F47-8D26-42EE-97AD-AB6BEC709B2E}"/>
            </a:ext>
          </a:extLst>
        </xdr:cNvPr>
        <xdr:cNvSpPr>
          <a:spLocks noChangeAspect="1" noChangeArrowheads="1"/>
        </xdr:cNvSpPr>
      </xdr:nvSpPr>
      <xdr:spPr bwMode="auto">
        <a:xfrm>
          <a:off x="1297305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showGridLines="0" topLeftCell="A7" zoomScale="55" zoomScaleNormal="55" workbookViewId="0">
      <selection activeCell="C23" sqref="C23"/>
    </sheetView>
  </sheetViews>
  <sheetFormatPr defaultRowHeight="21" x14ac:dyDescent="0.35"/>
  <cols>
    <col min="1" max="1" width="3.7109375" style="2" customWidth="1"/>
    <col min="2" max="2" width="36" style="2" bestFit="1" customWidth="1"/>
    <col min="3" max="3" width="30.28515625" style="2" bestFit="1" customWidth="1"/>
    <col min="4" max="4" width="119.42578125" style="2" bestFit="1" customWidth="1"/>
    <col min="5" max="5" width="16.5703125" style="2" customWidth="1"/>
    <col min="6" max="6" width="28.5703125" style="2" customWidth="1"/>
    <col min="7" max="7" width="22.7109375" style="2" customWidth="1"/>
    <col min="8" max="8" width="38.5703125" style="2" bestFit="1" customWidth="1"/>
    <col min="9" max="9" width="19.5703125" style="2" bestFit="1" customWidth="1"/>
    <col min="10" max="10" width="28.42578125" style="2" bestFit="1" customWidth="1"/>
    <col min="11" max="11" width="16.7109375" style="2" bestFit="1" customWidth="1"/>
    <col min="12" max="12" width="41.7109375" style="2" bestFit="1" customWidth="1"/>
    <col min="13" max="13" width="32.28515625" style="2" bestFit="1" customWidth="1"/>
    <col min="14" max="14" width="11" style="2" bestFit="1" customWidth="1"/>
    <col min="15" max="15" width="10" style="2" bestFit="1" customWidth="1"/>
    <col min="16" max="255" width="9.2851562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9.2851562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9.2851562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9.2851562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9.2851562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9.2851562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9.2851562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9.2851562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9.2851562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9.2851562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9.2851562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9.2851562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9.2851562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9.2851562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9.2851562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9.2851562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9.2851562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9.2851562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9.2851562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9.2851562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9.2851562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9.2851562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9.2851562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9.2851562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9.2851562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9.2851562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9.2851562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9.2851562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9.2851562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9.2851562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9.2851562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9.2851562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9.2851562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9.2851562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9.2851562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9.2851562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9.2851562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9.2851562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9.2851562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9.2851562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9.2851562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9.2851562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9.2851562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9.2851562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9.2851562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9.2851562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9.2851562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9.2851562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9.2851562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9.2851562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9.2851562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9.2851562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9.2851562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9.2851562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9.2851562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9.2851562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9.2851562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9.2851562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9.2851562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9.2851562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9.2851562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9.2851562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9.2851562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9.28515625" style="2"/>
  </cols>
  <sheetData>
    <row r="1" spans="2:15" ht="18.75" customHeight="1" x14ac:dyDescent="0.35">
      <c r="B1" s="98"/>
      <c r="C1" s="98"/>
      <c r="D1" s="98"/>
      <c r="E1" s="98"/>
      <c r="F1" s="98"/>
      <c r="G1" s="98"/>
      <c r="H1" s="98"/>
      <c r="I1" s="98"/>
      <c r="J1" s="98"/>
      <c r="K1" s="1"/>
    </row>
    <row r="2" spans="2:15" ht="20.100000000000001" customHeight="1" x14ac:dyDescent="0.35">
      <c r="B2" s="23" t="s">
        <v>38</v>
      </c>
    </row>
    <row r="3" spans="2:15" ht="20.100000000000001" customHeight="1" x14ac:dyDescent="0.35">
      <c r="B3" s="23" t="s">
        <v>39</v>
      </c>
    </row>
    <row r="4" spans="2:15" ht="20.100000000000001" customHeight="1" x14ac:dyDescent="0.35">
      <c r="B4" s="23" t="s">
        <v>53</v>
      </c>
    </row>
    <row r="5" spans="2:15" ht="20.100000000000001" customHeight="1" x14ac:dyDescent="0.35">
      <c r="B5" s="24" t="s">
        <v>52</v>
      </c>
      <c r="D5" s="23"/>
    </row>
    <row r="6" spans="2:15" ht="20.100000000000001" customHeight="1" x14ac:dyDescent="0.35"/>
    <row r="7" spans="2:15" s="3" customFormat="1" ht="42" x14ac:dyDescent="0.2">
      <c r="B7" s="25" t="s">
        <v>0</v>
      </c>
      <c r="C7" s="25" t="s">
        <v>1</v>
      </c>
      <c r="D7" s="25" t="s">
        <v>2</v>
      </c>
      <c r="E7" s="26" t="s">
        <v>40</v>
      </c>
      <c r="F7" s="27" t="s">
        <v>41</v>
      </c>
      <c r="G7" s="27" t="s">
        <v>3</v>
      </c>
      <c r="H7" s="27" t="s">
        <v>4</v>
      </c>
      <c r="I7" s="25" t="s">
        <v>42</v>
      </c>
      <c r="J7" s="25" t="s">
        <v>43</v>
      </c>
      <c r="K7" s="25" t="s">
        <v>5</v>
      </c>
      <c r="L7" s="25" t="s">
        <v>44</v>
      </c>
      <c r="M7" s="25" t="s">
        <v>45</v>
      </c>
    </row>
    <row r="8" spans="2:15" s="4" customFormat="1" ht="25.15" customHeight="1" x14ac:dyDescent="0.2">
      <c r="B8" s="13" t="s">
        <v>6</v>
      </c>
      <c r="C8" s="7" t="s">
        <v>37</v>
      </c>
      <c r="D8" s="8" t="s">
        <v>8</v>
      </c>
      <c r="E8" s="9" t="s">
        <v>9</v>
      </c>
      <c r="F8" s="9">
        <v>82</v>
      </c>
      <c r="G8" s="10">
        <v>0.25</v>
      </c>
      <c r="H8" s="9" t="s">
        <v>51</v>
      </c>
      <c r="I8" s="11">
        <v>8047.5</v>
      </c>
      <c r="J8" s="11">
        <f t="shared" ref="J8:J19" si="0">F8*G8*I8</f>
        <v>164973.75</v>
      </c>
      <c r="K8" s="12">
        <f>$K$28</f>
        <v>0.77</v>
      </c>
      <c r="L8" s="11">
        <f t="shared" ref="L8:L27" si="1">M8/F8</f>
        <v>462.73124999999993</v>
      </c>
      <c r="M8" s="11">
        <f t="shared" ref="M8:M27" si="2">J8-J8*K8</f>
        <v>37943.962499999994</v>
      </c>
    </row>
    <row r="9" spans="2:15" s="4" customFormat="1" ht="25.15" customHeight="1" x14ac:dyDescent="0.2">
      <c r="B9" s="99" t="s">
        <v>6</v>
      </c>
      <c r="C9" s="7" t="s">
        <v>36</v>
      </c>
      <c r="D9" s="8" t="s">
        <v>35</v>
      </c>
      <c r="E9" s="9" t="s">
        <v>9</v>
      </c>
      <c r="F9" s="9">
        <v>46</v>
      </c>
      <c r="G9" s="10">
        <v>0.25</v>
      </c>
      <c r="H9" s="9" t="s">
        <v>51</v>
      </c>
      <c r="I9" s="11">
        <v>8047.5</v>
      </c>
      <c r="J9" s="11">
        <f t="shared" si="0"/>
        <v>92546.25</v>
      </c>
      <c r="K9" s="12">
        <f t="shared" ref="K9:K19" si="3">$K$28</f>
        <v>0.77</v>
      </c>
      <c r="L9" s="11">
        <f t="shared" si="1"/>
        <v>462.73124999999993</v>
      </c>
      <c r="M9" s="11">
        <f t="shared" si="2"/>
        <v>21285.637499999997</v>
      </c>
    </row>
    <row r="10" spans="2:15" s="4" customFormat="1" ht="25.15" customHeight="1" x14ac:dyDescent="0.2">
      <c r="B10" s="99"/>
      <c r="C10" s="7" t="s">
        <v>34</v>
      </c>
      <c r="D10" s="8" t="s">
        <v>32</v>
      </c>
      <c r="E10" s="9" t="s">
        <v>9</v>
      </c>
      <c r="F10" s="9">
        <v>54</v>
      </c>
      <c r="G10" s="10">
        <v>0.25</v>
      </c>
      <c r="H10" s="9" t="s">
        <v>51</v>
      </c>
      <c r="I10" s="11">
        <v>8047.5</v>
      </c>
      <c r="J10" s="11">
        <f t="shared" si="0"/>
        <v>108641.25</v>
      </c>
      <c r="K10" s="12">
        <f t="shared" si="3"/>
        <v>0.77</v>
      </c>
      <c r="L10" s="11">
        <f t="shared" si="1"/>
        <v>462.73125000000005</v>
      </c>
      <c r="M10" s="11">
        <f t="shared" si="2"/>
        <v>24987.487500000003</v>
      </c>
    </row>
    <row r="11" spans="2:15" s="4" customFormat="1" ht="25.15" customHeight="1" x14ac:dyDescent="0.2">
      <c r="B11" s="99"/>
      <c r="C11" s="7" t="s">
        <v>49</v>
      </c>
      <c r="D11" s="14" t="s">
        <v>33</v>
      </c>
      <c r="E11" s="9" t="s">
        <v>9</v>
      </c>
      <c r="F11" s="9">
        <v>20</v>
      </c>
      <c r="G11" s="10">
        <v>0.375</v>
      </c>
      <c r="H11" s="9" t="s">
        <v>10</v>
      </c>
      <c r="I11" s="11">
        <v>3794</v>
      </c>
      <c r="J11" s="11">
        <f t="shared" si="0"/>
        <v>28455</v>
      </c>
      <c r="K11" s="12">
        <f t="shared" si="3"/>
        <v>0.77</v>
      </c>
      <c r="L11" s="11">
        <f t="shared" si="1"/>
        <v>327.2324999999999</v>
      </c>
      <c r="M11" s="11">
        <f t="shared" si="2"/>
        <v>6544.6499999999978</v>
      </c>
    </row>
    <row r="12" spans="2:15" s="4" customFormat="1" ht="25.15" customHeight="1" x14ac:dyDescent="0.2">
      <c r="B12" s="99" t="s">
        <v>11</v>
      </c>
      <c r="C12" s="7" t="s">
        <v>46</v>
      </c>
      <c r="D12" s="8" t="s">
        <v>12</v>
      </c>
      <c r="E12" s="9" t="s">
        <v>9</v>
      </c>
      <c r="F12" s="9">
        <v>5</v>
      </c>
      <c r="G12" s="10">
        <v>0.375</v>
      </c>
      <c r="H12" s="9" t="s">
        <v>50</v>
      </c>
      <c r="I12" s="11">
        <v>8588</v>
      </c>
      <c r="J12" s="11">
        <f t="shared" si="0"/>
        <v>16102.5</v>
      </c>
      <c r="K12" s="12">
        <f t="shared" si="3"/>
        <v>0.77</v>
      </c>
      <c r="L12" s="11">
        <f t="shared" si="1"/>
        <v>740.7149999999998</v>
      </c>
      <c r="M12" s="11">
        <f t="shared" si="2"/>
        <v>3703.5749999999989</v>
      </c>
    </row>
    <row r="13" spans="2:15" s="4" customFormat="1" ht="25.15" customHeight="1" x14ac:dyDescent="0.2">
      <c r="B13" s="99"/>
      <c r="C13" s="7" t="s">
        <v>46</v>
      </c>
      <c r="D13" s="8" t="s">
        <v>13</v>
      </c>
      <c r="E13" s="9" t="s">
        <v>14</v>
      </c>
      <c r="F13" s="9">
        <v>5</v>
      </c>
      <c r="G13" s="10">
        <v>1</v>
      </c>
      <c r="H13" s="9" t="s">
        <v>50</v>
      </c>
      <c r="I13" s="11">
        <v>8588</v>
      </c>
      <c r="J13" s="11">
        <f t="shared" si="0"/>
        <v>42940</v>
      </c>
      <c r="K13" s="12">
        <f t="shared" si="3"/>
        <v>0.77</v>
      </c>
      <c r="L13" s="11">
        <f t="shared" si="1"/>
        <v>1975.2399999999993</v>
      </c>
      <c r="M13" s="11">
        <f t="shared" si="2"/>
        <v>9876.1999999999971</v>
      </c>
    </row>
    <row r="14" spans="2:15" s="4" customFormat="1" ht="25.15" customHeight="1" x14ac:dyDescent="0.2">
      <c r="B14" s="99"/>
      <c r="C14" s="7" t="s">
        <v>46</v>
      </c>
      <c r="D14" s="8" t="s">
        <v>15</v>
      </c>
      <c r="E14" s="9" t="s">
        <v>16</v>
      </c>
      <c r="F14" s="9">
        <v>5</v>
      </c>
      <c r="G14" s="10">
        <v>4</v>
      </c>
      <c r="H14" s="9" t="s">
        <v>50</v>
      </c>
      <c r="I14" s="11">
        <v>8588</v>
      </c>
      <c r="J14" s="11">
        <f t="shared" si="0"/>
        <v>171760</v>
      </c>
      <c r="K14" s="12">
        <f t="shared" si="3"/>
        <v>0.77</v>
      </c>
      <c r="L14" s="11">
        <f t="shared" si="1"/>
        <v>7900.9599999999973</v>
      </c>
      <c r="M14" s="11">
        <f t="shared" si="2"/>
        <v>39504.799999999988</v>
      </c>
      <c r="O14" s="5"/>
    </row>
    <row r="15" spans="2:15" s="4" customFormat="1" ht="25.15" customHeight="1" x14ac:dyDescent="0.2">
      <c r="B15" s="15" t="s">
        <v>6</v>
      </c>
      <c r="C15" s="7" t="s">
        <v>55</v>
      </c>
      <c r="D15" s="8" t="s">
        <v>17</v>
      </c>
      <c r="E15" s="9" t="s">
        <v>9</v>
      </c>
      <c r="F15" s="9">
        <v>8</v>
      </c>
      <c r="G15" s="10">
        <v>0.25</v>
      </c>
      <c r="H15" s="9" t="s">
        <v>51</v>
      </c>
      <c r="I15" s="11">
        <v>8047.5</v>
      </c>
      <c r="J15" s="11">
        <f>F15*G15*I15</f>
        <v>16095</v>
      </c>
      <c r="K15" s="12">
        <f t="shared" si="3"/>
        <v>0.77</v>
      </c>
      <c r="L15" s="11">
        <f t="shared" si="1"/>
        <v>462.73125000000005</v>
      </c>
      <c r="M15" s="11">
        <f t="shared" si="2"/>
        <v>3701.8500000000004</v>
      </c>
    </row>
    <row r="16" spans="2:15" s="4" customFormat="1" ht="25.15" customHeight="1" x14ac:dyDescent="0.2">
      <c r="B16" s="99" t="s">
        <v>18</v>
      </c>
      <c r="C16" s="7" t="s">
        <v>47</v>
      </c>
      <c r="D16" s="8" t="s">
        <v>12</v>
      </c>
      <c r="E16" s="9" t="s">
        <v>9</v>
      </c>
      <c r="F16" s="9">
        <v>2</v>
      </c>
      <c r="G16" s="10">
        <v>0.375</v>
      </c>
      <c r="H16" s="9" t="s">
        <v>54</v>
      </c>
      <c r="I16" s="11">
        <v>9471</v>
      </c>
      <c r="J16" s="11">
        <f t="shared" si="0"/>
        <v>7103.25</v>
      </c>
      <c r="K16" s="12">
        <f t="shared" si="3"/>
        <v>0.77</v>
      </c>
      <c r="L16" s="11">
        <f t="shared" si="1"/>
        <v>816.87374999999975</v>
      </c>
      <c r="M16" s="11">
        <f t="shared" si="2"/>
        <v>1633.7474999999995</v>
      </c>
    </row>
    <row r="17" spans="2:15" s="4" customFormat="1" ht="25.15" customHeight="1" x14ac:dyDescent="0.2">
      <c r="B17" s="99"/>
      <c r="C17" s="7" t="s">
        <v>47</v>
      </c>
      <c r="D17" s="8" t="s">
        <v>13</v>
      </c>
      <c r="E17" s="9" t="s">
        <v>14</v>
      </c>
      <c r="F17" s="9">
        <v>2</v>
      </c>
      <c r="G17" s="10">
        <v>1</v>
      </c>
      <c r="H17" s="9" t="s">
        <v>54</v>
      </c>
      <c r="I17" s="11">
        <v>9471</v>
      </c>
      <c r="J17" s="11">
        <f t="shared" si="0"/>
        <v>18942</v>
      </c>
      <c r="K17" s="12">
        <f t="shared" si="3"/>
        <v>0.77</v>
      </c>
      <c r="L17" s="11">
        <f>M17/F17</f>
        <v>2178.33</v>
      </c>
      <c r="M17" s="11">
        <f>J17-J17*K17</f>
        <v>4356.66</v>
      </c>
    </row>
    <row r="18" spans="2:15" s="4" customFormat="1" ht="25.15" customHeight="1" x14ac:dyDescent="0.2">
      <c r="B18" s="99"/>
      <c r="C18" s="7" t="s">
        <v>47</v>
      </c>
      <c r="D18" s="8" t="s">
        <v>15</v>
      </c>
      <c r="E18" s="9" t="s">
        <v>16</v>
      </c>
      <c r="F18" s="9">
        <v>1</v>
      </c>
      <c r="G18" s="10">
        <v>4</v>
      </c>
      <c r="H18" s="9" t="s">
        <v>54</v>
      </c>
      <c r="I18" s="11">
        <v>9471</v>
      </c>
      <c r="J18" s="11">
        <f t="shared" si="0"/>
        <v>37884</v>
      </c>
      <c r="K18" s="12">
        <f t="shared" si="3"/>
        <v>0.77</v>
      </c>
      <c r="L18" s="11">
        <f t="shared" si="1"/>
        <v>8713.32</v>
      </c>
      <c r="M18" s="11">
        <f t="shared" si="2"/>
        <v>8713.32</v>
      </c>
      <c r="O18" s="5"/>
    </row>
    <row r="19" spans="2:15" s="4" customFormat="1" ht="25.15" customHeight="1" x14ac:dyDescent="0.2">
      <c r="B19" s="13" t="s">
        <v>6</v>
      </c>
      <c r="C19" s="16" t="s">
        <v>48</v>
      </c>
      <c r="D19" s="14" t="s">
        <v>20</v>
      </c>
      <c r="E19" s="9" t="s">
        <v>14</v>
      </c>
      <c r="F19" s="9">
        <v>105</v>
      </c>
      <c r="G19" s="10">
        <v>1</v>
      </c>
      <c r="H19" s="9" t="s">
        <v>51</v>
      </c>
      <c r="I19" s="11">
        <v>8047.5</v>
      </c>
      <c r="J19" s="11">
        <f t="shared" si="0"/>
        <v>844987.5</v>
      </c>
      <c r="K19" s="12">
        <f t="shared" si="3"/>
        <v>0.77</v>
      </c>
      <c r="L19" s="11">
        <f t="shared" si="1"/>
        <v>1850.925</v>
      </c>
      <c r="M19" s="11">
        <f t="shared" si="2"/>
        <v>194347.125</v>
      </c>
      <c r="N19" s="5"/>
    </row>
    <row r="20" spans="2:15" s="33" customFormat="1" ht="22.5" customHeight="1" x14ac:dyDescent="0.2">
      <c r="B20" s="97" t="s">
        <v>28</v>
      </c>
      <c r="C20" s="97"/>
      <c r="D20" s="97"/>
      <c r="E20" s="97"/>
      <c r="F20" s="28">
        <f>SUM(F3:F19)</f>
        <v>335</v>
      </c>
      <c r="G20" s="28"/>
      <c r="H20" s="29"/>
      <c r="I20" s="30"/>
      <c r="J20" s="11">
        <f>SUM(J3:J19)</f>
        <v>1550430.5</v>
      </c>
      <c r="K20" s="31"/>
      <c r="L20" s="32"/>
      <c r="M20" s="11">
        <f>SUM(M3:M19)</f>
        <v>356599.01500000001</v>
      </c>
      <c r="N20" s="4"/>
    </row>
    <row r="21" spans="2:15" s="4" customFormat="1" ht="18" customHeight="1" x14ac:dyDescent="0.2">
      <c r="B21" s="17"/>
      <c r="C21" s="18"/>
      <c r="D21" s="19"/>
      <c r="E21" s="20"/>
      <c r="F21" s="20"/>
      <c r="G21" s="21"/>
      <c r="H21" s="20"/>
      <c r="I21" s="22"/>
      <c r="J21" s="22"/>
      <c r="K21" s="6"/>
      <c r="L21" s="22"/>
      <c r="M21" s="22"/>
    </row>
    <row r="22" spans="2:15" s="4" customFormat="1" ht="42" x14ac:dyDescent="0.2">
      <c r="B22" s="34" t="s">
        <v>0</v>
      </c>
      <c r="C22" s="34" t="s">
        <v>1</v>
      </c>
      <c r="D22" s="34" t="s">
        <v>2</v>
      </c>
      <c r="E22" s="35" t="s">
        <v>40</v>
      </c>
      <c r="F22" s="36" t="s">
        <v>41</v>
      </c>
      <c r="G22" s="36" t="s">
        <v>3</v>
      </c>
      <c r="H22" s="36" t="s">
        <v>4</v>
      </c>
      <c r="I22" s="34" t="s">
        <v>42</v>
      </c>
      <c r="J22" s="34" t="s">
        <v>43</v>
      </c>
      <c r="K22" s="34" t="s">
        <v>5</v>
      </c>
      <c r="L22" s="34" t="s">
        <v>44</v>
      </c>
      <c r="M22" s="34" t="s">
        <v>45</v>
      </c>
    </row>
    <row r="23" spans="2:15" s="4" customFormat="1" ht="25.15" customHeight="1" x14ac:dyDescent="0.2">
      <c r="B23" s="100" t="s">
        <v>21</v>
      </c>
      <c r="C23" s="7" t="s">
        <v>56</v>
      </c>
      <c r="D23" s="14" t="s">
        <v>22</v>
      </c>
      <c r="E23" s="9" t="s">
        <v>23</v>
      </c>
      <c r="F23" s="9">
        <v>40</v>
      </c>
      <c r="G23" s="10">
        <v>1</v>
      </c>
      <c r="H23" s="9" t="s">
        <v>29</v>
      </c>
      <c r="I23" s="11">
        <v>347.31766800000003</v>
      </c>
      <c r="J23" s="11">
        <f>I23*G23*F23</f>
        <v>13892.706720000002</v>
      </c>
      <c r="K23" s="12">
        <f t="shared" ref="K23:K27" si="4">$K$28</f>
        <v>0.77</v>
      </c>
      <c r="L23" s="11">
        <f t="shared" si="1"/>
        <v>79.883063640000003</v>
      </c>
      <c r="M23" s="11">
        <f t="shared" si="2"/>
        <v>3195.3225456</v>
      </c>
    </row>
    <row r="24" spans="2:15" s="4" customFormat="1" ht="25.15" customHeight="1" x14ac:dyDescent="0.2">
      <c r="B24" s="100"/>
      <c r="C24" s="7" t="s">
        <v>7</v>
      </c>
      <c r="D24" s="14" t="s">
        <v>24</v>
      </c>
      <c r="E24" s="9" t="s">
        <v>23</v>
      </c>
      <c r="F24" s="9">
        <v>40</v>
      </c>
      <c r="G24" s="10">
        <v>1</v>
      </c>
      <c r="H24" s="9" t="s">
        <v>29</v>
      </c>
      <c r="I24" s="11">
        <v>194.73040800000001</v>
      </c>
      <c r="J24" s="11">
        <f>I24*G24*F24</f>
        <v>7789.2163200000005</v>
      </c>
      <c r="K24" s="12">
        <f t="shared" si="4"/>
        <v>0.77</v>
      </c>
      <c r="L24" s="11">
        <f t="shared" si="1"/>
        <v>44.787993839999992</v>
      </c>
      <c r="M24" s="11">
        <f t="shared" si="2"/>
        <v>1791.5197535999996</v>
      </c>
    </row>
    <row r="25" spans="2:15" s="4" customFormat="1" ht="25.15" customHeight="1" x14ac:dyDescent="0.2">
      <c r="B25" s="100"/>
      <c r="C25" s="7" t="s">
        <v>7</v>
      </c>
      <c r="D25" s="14" t="s">
        <v>25</v>
      </c>
      <c r="E25" s="9" t="s">
        <v>23</v>
      </c>
      <c r="F25" s="9">
        <v>40</v>
      </c>
      <c r="G25" s="10">
        <v>1</v>
      </c>
      <c r="H25" s="9" t="s">
        <v>30</v>
      </c>
      <c r="I25" s="11">
        <v>130.2441255</v>
      </c>
      <c r="J25" s="11">
        <f>I25*G25*F25</f>
        <v>5209.7650199999998</v>
      </c>
      <c r="K25" s="12">
        <f t="shared" si="4"/>
        <v>0.77</v>
      </c>
      <c r="L25" s="11">
        <f t="shared" si="1"/>
        <v>29.956148864999999</v>
      </c>
      <c r="M25" s="11">
        <f t="shared" si="2"/>
        <v>1198.2459546</v>
      </c>
    </row>
    <row r="26" spans="2:15" s="4" customFormat="1" ht="25.15" customHeight="1" x14ac:dyDescent="0.2">
      <c r="B26" s="100"/>
      <c r="C26" s="7" t="s">
        <v>7</v>
      </c>
      <c r="D26" s="14" t="s">
        <v>26</v>
      </c>
      <c r="E26" s="9" t="s">
        <v>23</v>
      </c>
      <c r="F26" s="9">
        <v>40</v>
      </c>
      <c r="G26" s="10">
        <v>1</v>
      </c>
      <c r="H26" s="9" t="s">
        <v>29</v>
      </c>
      <c r="I26" s="11">
        <v>1117.2766149900001</v>
      </c>
      <c r="J26" s="11">
        <f>I26*G26*F26</f>
        <v>44691.064599600002</v>
      </c>
      <c r="K26" s="12">
        <f t="shared" si="4"/>
        <v>0.77</v>
      </c>
      <c r="L26" s="11">
        <f t="shared" si="1"/>
        <v>256.97362144769994</v>
      </c>
      <c r="M26" s="11">
        <f t="shared" si="2"/>
        <v>10278.944857907998</v>
      </c>
    </row>
    <row r="27" spans="2:15" s="4" customFormat="1" ht="25.15" customHeight="1" x14ac:dyDescent="0.2">
      <c r="B27" s="100"/>
      <c r="C27" s="7" t="s">
        <v>7</v>
      </c>
      <c r="D27" s="14" t="s">
        <v>27</v>
      </c>
      <c r="E27" s="9" t="s">
        <v>19</v>
      </c>
      <c r="F27" s="9">
        <v>12</v>
      </c>
      <c r="G27" s="10">
        <v>1</v>
      </c>
      <c r="H27" s="9" t="s">
        <v>31</v>
      </c>
      <c r="I27" s="11">
        <v>133.24137525</v>
      </c>
      <c r="J27" s="11">
        <f>I27*G27*F27</f>
        <v>1598.8965029999999</v>
      </c>
      <c r="K27" s="12">
        <f t="shared" si="4"/>
        <v>0.77</v>
      </c>
      <c r="L27" s="11">
        <f t="shared" si="1"/>
        <v>30.645516307499992</v>
      </c>
      <c r="M27" s="11">
        <f t="shared" si="2"/>
        <v>367.74619568999992</v>
      </c>
    </row>
    <row r="28" spans="2:15" s="33" customFormat="1" ht="22.5" customHeight="1" x14ac:dyDescent="0.2">
      <c r="B28" s="97" t="s">
        <v>28</v>
      </c>
      <c r="C28" s="97"/>
      <c r="D28" s="97"/>
      <c r="E28" s="97"/>
      <c r="F28" s="28">
        <f>SUM(F24:F27)</f>
        <v>132</v>
      </c>
      <c r="G28" s="28"/>
      <c r="H28" s="29"/>
      <c r="I28" s="30"/>
      <c r="J28" s="11">
        <f>SUM(J24:J27)</f>
        <v>59288.942442600004</v>
      </c>
      <c r="K28" s="31">
        <v>0.77</v>
      </c>
      <c r="L28" s="32"/>
      <c r="M28" s="11">
        <f>SUM(M24:M27)</f>
        <v>13636.456761797999</v>
      </c>
      <c r="N28" s="4"/>
    </row>
  </sheetData>
  <mergeCells count="7">
    <mergeCell ref="B28:E28"/>
    <mergeCell ref="B1:J1"/>
    <mergeCell ref="B9:B11"/>
    <mergeCell ref="B12:B14"/>
    <mergeCell ref="B16:B18"/>
    <mergeCell ref="B20:E20"/>
    <mergeCell ref="B23:B27"/>
  </mergeCells>
  <pageMargins left="0.51181102362204722" right="0.51181102362204722" top="0.78740157480314965" bottom="0.78740157480314965" header="0.31496062992125984" footer="0.31496062992125984"/>
  <pageSetup scale="5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FD65-D320-4D60-B238-7F9C38CC70C2}">
  <dimension ref="B1:O52"/>
  <sheetViews>
    <sheetView tabSelected="1" zoomScale="80" zoomScaleNormal="80" workbookViewId="0"/>
  </sheetViews>
  <sheetFormatPr defaultRowHeight="21" x14ac:dyDescent="0.35"/>
  <cols>
    <col min="1" max="1" width="1.7109375" style="2" customWidth="1"/>
    <col min="2" max="2" width="44.5703125" style="2" bestFit="1" customWidth="1"/>
    <col min="3" max="3" width="25" style="2" customWidth="1"/>
    <col min="4" max="4" width="54.5703125" style="2" customWidth="1"/>
    <col min="5" max="5" width="20.28515625" style="2" bestFit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24" style="2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53" t="s">
        <v>80</v>
      </c>
    </row>
    <row r="2" spans="2:15" x14ac:dyDescent="0.35">
      <c r="B2" s="53" t="s">
        <v>39</v>
      </c>
      <c r="H2"/>
    </row>
    <row r="3" spans="2:15" x14ac:dyDescent="0.35">
      <c r="B3" s="66" t="s">
        <v>82</v>
      </c>
    </row>
    <row r="4" spans="2:15" x14ac:dyDescent="0.35">
      <c r="B4" s="53" t="s">
        <v>77</v>
      </c>
      <c r="C4" s="1"/>
    </row>
    <row r="5" spans="2:15" ht="21.75" thickBot="1" x14ac:dyDescent="0.4">
      <c r="B5" s="53"/>
      <c r="C5" s="1"/>
    </row>
    <row r="6" spans="2:15" x14ac:dyDescent="0.35">
      <c r="B6" s="101" t="s">
        <v>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15" x14ac:dyDescent="0.35">
      <c r="B7" s="10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</row>
    <row r="8" spans="2:15" x14ac:dyDescent="0.35">
      <c r="B8" s="10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6"/>
    </row>
    <row r="9" spans="2:15" x14ac:dyDescent="0.35"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6"/>
    </row>
    <row r="10" spans="2:15" x14ac:dyDescent="0.35"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6"/>
    </row>
    <row r="11" spans="2:15" x14ac:dyDescent="0.35">
      <c r="B11" s="104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6"/>
    </row>
    <row r="12" spans="2:15" x14ac:dyDescent="0.35">
      <c r="B12" s="104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6"/>
    </row>
    <row r="13" spans="2:15" ht="21.75" thickBot="1" x14ac:dyDescent="0.4">
      <c r="B13" s="107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9"/>
    </row>
    <row r="14" spans="2:15" ht="22.5" x14ac:dyDescent="0.35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</row>
    <row r="15" spans="2:15" x14ac:dyDescent="0.35">
      <c r="B15" s="68" t="s">
        <v>107</v>
      </c>
    </row>
    <row r="16" spans="2:15" s="3" customFormat="1" ht="42" x14ac:dyDescent="0.2">
      <c r="B16" s="47" t="s">
        <v>0</v>
      </c>
      <c r="C16" s="49" t="s">
        <v>1</v>
      </c>
      <c r="D16" s="49" t="s">
        <v>2</v>
      </c>
      <c r="E16" s="47" t="s">
        <v>65</v>
      </c>
      <c r="F16" s="54" t="s">
        <v>41</v>
      </c>
      <c r="G16" s="54" t="s">
        <v>3</v>
      </c>
      <c r="H16" s="54" t="s">
        <v>4</v>
      </c>
      <c r="I16" s="49" t="s">
        <v>42</v>
      </c>
      <c r="J16" s="49" t="s">
        <v>43</v>
      </c>
      <c r="K16" s="49" t="s">
        <v>5</v>
      </c>
      <c r="L16" s="49" t="s">
        <v>67</v>
      </c>
      <c r="M16" s="49" t="s">
        <v>68</v>
      </c>
      <c r="N16" s="47" t="s">
        <v>62</v>
      </c>
    </row>
    <row r="17" spans="2:15" s="4" customFormat="1" x14ac:dyDescent="0.2">
      <c r="B17" s="7" t="s">
        <v>69</v>
      </c>
      <c r="C17" s="7" t="s">
        <v>70</v>
      </c>
      <c r="D17" s="8" t="s">
        <v>71</v>
      </c>
      <c r="E17" s="9" t="s">
        <v>9</v>
      </c>
      <c r="F17" s="9">
        <v>20</v>
      </c>
      <c r="G17" s="10">
        <v>0.375</v>
      </c>
      <c r="H17" s="9" t="s">
        <v>63</v>
      </c>
      <c r="I17" s="11">
        <v>3660.78</v>
      </c>
      <c r="J17" s="11">
        <f>F17*G17*I17</f>
        <v>27455.850000000002</v>
      </c>
      <c r="K17" s="12">
        <f>L42</f>
        <v>0</v>
      </c>
      <c r="L17" s="11">
        <f>M17/F17</f>
        <v>1372.7925</v>
      </c>
      <c r="M17" s="11">
        <f>J17-J17*K17</f>
        <v>27455.850000000002</v>
      </c>
      <c r="N17" s="55">
        <f>M17</f>
        <v>27455.850000000002</v>
      </c>
    </row>
    <row r="18" spans="2:15" s="4" customFormat="1" x14ac:dyDescent="0.2">
      <c r="B18" s="7" t="s">
        <v>72</v>
      </c>
      <c r="C18" s="7" t="s">
        <v>70</v>
      </c>
      <c r="D18" s="8" t="s">
        <v>71</v>
      </c>
      <c r="E18" s="9" t="s">
        <v>9</v>
      </c>
      <c r="F18" s="9">
        <v>20</v>
      </c>
      <c r="G18" s="10">
        <v>0.375</v>
      </c>
      <c r="H18" s="9" t="s">
        <v>60</v>
      </c>
      <c r="I18" s="11">
        <v>4120.32</v>
      </c>
      <c r="J18" s="11">
        <f>F18*G18*I18</f>
        <v>30902.399999999998</v>
      </c>
      <c r="K18" s="12">
        <f t="shared" ref="K18" si="0">L43</f>
        <v>0</v>
      </c>
      <c r="L18" s="11">
        <f t="shared" ref="L18:L24" si="1">M18/F18</f>
        <v>1545.12</v>
      </c>
      <c r="M18" s="11">
        <f t="shared" ref="M18:M24" si="2">J18-J18*K18</f>
        <v>30902.399999999998</v>
      </c>
      <c r="N18" s="55">
        <f>M18</f>
        <v>30902.399999999998</v>
      </c>
    </row>
    <row r="19" spans="2:15" s="4" customFormat="1" x14ac:dyDescent="0.2">
      <c r="B19" s="7" t="s">
        <v>66</v>
      </c>
      <c r="C19" s="110" t="s">
        <v>73</v>
      </c>
      <c r="D19" s="58" t="s">
        <v>12</v>
      </c>
      <c r="E19" s="50" t="s">
        <v>9</v>
      </c>
      <c r="F19" s="50">
        <v>4</v>
      </c>
      <c r="G19" s="51">
        <v>1</v>
      </c>
      <c r="H19" s="50" t="s">
        <v>50</v>
      </c>
      <c r="I19" s="60">
        <v>2576</v>
      </c>
      <c r="J19" s="60">
        <f t="shared" ref="J19:J21" si="3">F19*G19*I19</f>
        <v>10304</v>
      </c>
      <c r="K19" s="61">
        <f>L44</f>
        <v>0</v>
      </c>
      <c r="L19" s="60">
        <f t="shared" si="1"/>
        <v>2576</v>
      </c>
      <c r="M19" s="60">
        <f t="shared" si="2"/>
        <v>10304</v>
      </c>
      <c r="N19" s="62">
        <f>M19*1.1</f>
        <v>11334.400000000001</v>
      </c>
      <c r="O19" s="5">
        <f>N19-M19</f>
        <v>1030.4000000000015</v>
      </c>
    </row>
    <row r="20" spans="2:15" s="4" customFormat="1" x14ac:dyDescent="0.2">
      <c r="B20" s="7" t="s">
        <v>66</v>
      </c>
      <c r="C20" s="111"/>
      <c r="D20" s="58" t="s">
        <v>57</v>
      </c>
      <c r="E20" s="50" t="s">
        <v>14</v>
      </c>
      <c r="F20" s="59">
        <v>4</v>
      </c>
      <c r="G20" s="51">
        <v>1</v>
      </c>
      <c r="H20" s="50" t="s">
        <v>50</v>
      </c>
      <c r="I20" s="60">
        <v>17176</v>
      </c>
      <c r="J20" s="60">
        <f>F20*G20*I20</f>
        <v>68704</v>
      </c>
      <c r="K20" s="61">
        <f>L45</f>
        <v>0</v>
      </c>
      <c r="L20" s="60">
        <f t="shared" si="1"/>
        <v>17176</v>
      </c>
      <c r="M20" s="60">
        <f t="shared" si="2"/>
        <v>68704</v>
      </c>
      <c r="N20" s="62">
        <f>M20*1.1</f>
        <v>75574.400000000009</v>
      </c>
      <c r="O20" s="5">
        <f t="shared" ref="O20:O21" si="4">N20-M20</f>
        <v>6870.4000000000087</v>
      </c>
    </row>
    <row r="21" spans="2:15" s="4" customFormat="1" x14ac:dyDescent="0.2">
      <c r="B21" s="7" t="s">
        <v>66</v>
      </c>
      <c r="C21" s="112"/>
      <c r="D21" s="58" t="s">
        <v>64</v>
      </c>
      <c r="E21" s="50" t="s">
        <v>14</v>
      </c>
      <c r="F21" s="50">
        <v>4</v>
      </c>
      <c r="G21" s="51">
        <v>1</v>
      </c>
      <c r="H21" s="50" t="s">
        <v>50</v>
      </c>
      <c r="I21" s="60">
        <v>8588</v>
      </c>
      <c r="J21" s="60">
        <f t="shared" si="3"/>
        <v>34352</v>
      </c>
      <c r="K21" s="61">
        <f>L46</f>
        <v>0</v>
      </c>
      <c r="L21" s="60">
        <f t="shared" si="1"/>
        <v>8588</v>
      </c>
      <c r="M21" s="60">
        <f t="shared" si="2"/>
        <v>34352</v>
      </c>
      <c r="N21" s="62">
        <f>M21*1.1</f>
        <v>37787.200000000004</v>
      </c>
      <c r="O21" s="5">
        <f t="shared" si="4"/>
        <v>3435.2000000000044</v>
      </c>
    </row>
    <row r="22" spans="2:15" s="4" customFormat="1" x14ac:dyDescent="0.2">
      <c r="B22" s="9" t="s">
        <v>74</v>
      </c>
      <c r="C22" s="7" t="s">
        <v>75</v>
      </c>
      <c r="D22" s="8" t="s">
        <v>20</v>
      </c>
      <c r="E22" s="9" t="s">
        <v>14</v>
      </c>
      <c r="F22" s="9">
        <v>20</v>
      </c>
      <c r="G22" s="10">
        <v>1</v>
      </c>
      <c r="H22" s="9" t="s">
        <v>63</v>
      </c>
      <c r="I22" s="11">
        <v>3660.78</v>
      </c>
      <c r="J22" s="11">
        <f>F22*G22*I22</f>
        <v>73215.600000000006</v>
      </c>
      <c r="K22" s="12">
        <f>L47</f>
        <v>0</v>
      </c>
      <c r="L22" s="11">
        <f t="shared" si="1"/>
        <v>3660.78</v>
      </c>
      <c r="M22" s="11">
        <f t="shared" si="2"/>
        <v>73215.600000000006</v>
      </c>
      <c r="N22" s="55">
        <f>M22</f>
        <v>73215.600000000006</v>
      </c>
    </row>
    <row r="23" spans="2:15" s="4" customFormat="1" x14ac:dyDescent="0.2">
      <c r="B23" s="9" t="s">
        <v>76</v>
      </c>
      <c r="C23" s="7" t="s">
        <v>75</v>
      </c>
      <c r="D23" s="8" t="s">
        <v>20</v>
      </c>
      <c r="E23" s="9" t="s">
        <v>14</v>
      </c>
      <c r="F23" s="9">
        <v>20</v>
      </c>
      <c r="G23" s="10">
        <v>1</v>
      </c>
      <c r="H23" s="9" t="s">
        <v>60</v>
      </c>
      <c r="I23" s="11">
        <v>4120.32</v>
      </c>
      <c r="J23" s="11">
        <f>F23*G23*I23</f>
        <v>82406.399999999994</v>
      </c>
      <c r="K23" s="12">
        <f>L48</f>
        <v>0</v>
      </c>
      <c r="L23" s="11">
        <f t="shared" si="1"/>
        <v>4120.32</v>
      </c>
      <c r="M23" s="11">
        <f t="shared" si="2"/>
        <v>82406.399999999994</v>
      </c>
      <c r="N23" s="55">
        <f>M23</f>
        <v>82406.399999999994</v>
      </c>
    </row>
    <row r="24" spans="2:15" s="33" customFormat="1" ht="22.5" x14ac:dyDescent="0.2">
      <c r="B24" s="97" t="s">
        <v>28</v>
      </c>
      <c r="C24" s="97"/>
      <c r="D24" s="97"/>
      <c r="E24" s="97"/>
      <c r="F24" s="28">
        <f>SUM(F16:F23)</f>
        <v>92</v>
      </c>
      <c r="G24" s="113"/>
      <c r="H24" s="113"/>
      <c r="I24" s="28" t="s">
        <v>28</v>
      </c>
      <c r="J24" s="56">
        <f>SUM(J16:J23)</f>
        <v>327340.25</v>
      </c>
      <c r="K24" s="57"/>
      <c r="L24" s="11">
        <f t="shared" si="1"/>
        <v>3558.046195652174</v>
      </c>
      <c r="M24" s="11">
        <f t="shared" si="2"/>
        <v>327340.25</v>
      </c>
      <c r="N24" s="63">
        <f>SUM(N17:N23)</f>
        <v>338676.25</v>
      </c>
    </row>
    <row r="25" spans="2:15" s="33" customFormat="1" x14ac:dyDescent="0.2">
      <c r="B25" s="1"/>
      <c r="C25" s="1"/>
      <c r="D25" s="1"/>
      <c r="E25" s="1"/>
      <c r="F25" s="79"/>
      <c r="G25" s="80"/>
      <c r="H25" s="80"/>
      <c r="I25" s="79"/>
      <c r="J25" s="81"/>
      <c r="K25" s="82"/>
      <c r="L25" s="22"/>
      <c r="M25" s="22"/>
      <c r="N25" s="4"/>
    </row>
    <row r="26" spans="2:15" s="4" customFormat="1" ht="21.75" thickBot="1" x14ac:dyDescent="0.25">
      <c r="B26" s="68" t="s">
        <v>102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5" s="4" customFormat="1" x14ac:dyDescent="0.35">
      <c r="B27" s="87" t="s">
        <v>83</v>
      </c>
      <c r="C27" s="88" t="s">
        <v>84</v>
      </c>
      <c r="D27" s="88" t="s">
        <v>85</v>
      </c>
      <c r="E27" s="88" t="s">
        <v>86</v>
      </c>
      <c r="F27" s="88" t="s">
        <v>87</v>
      </c>
      <c r="G27" s="88" t="s">
        <v>88</v>
      </c>
      <c r="H27" s="88" t="s">
        <v>89</v>
      </c>
      <c r="I27" s="88" t="s">
        <v>90</v>
      </c>
      <c r="J27" s="89" t="s">
        <v>91</v>
      </c>
      <c r="K27" s="6"/>
      <c r="L27" s="22"/>
      <c r="M27" s="22"/>
    </row>
    <row r="28" spans="2:15" s="4" customFormat="1" x14ac:dyDescent="0.35">
      <c r="B28" s="84"/>
      <c r="C28" s="85"/>
      <c r="D28" s="85"/>
      <c r="E28" s="85"/>
      <c r="F28" s="85"/>
      <c r="G28" s="85"/>
      <c r="H28" s="85"/>
      <c r="I28" s="85"/>
      <c r="J28" s="86"/>
      <c r="K28" s="6"/>
      <c r="L28" s="22"/>
      <c r="M28" s="22"/>
    </row>
    <row r="29" spans="2:15" s="4" customFormat="1" x14ac:dyDescent="0.35">
      <c r="B29" s="84" t="s">
        <v>92</v>
      </c>
      <c r="C29" s="85" t="s">
        <v>93</v>
      </c>
      <c r="D29" s="85" t="s">
        <v>29</v>
      </c>
      <c r="E29" s="85">
        <v>508.62419999999997</v>
      </c>
      <c r="F29" s="85" t="s">
        <v>94</v>
      </c>
      <c r="G29" s="90">
        <v>12</v>
      </c>
      <c r="H29" s="85">
        <v>0</v>
      </c>
      <c r="I29" s="85">
        <v>508.62419999999997</v>
      </c>
      <c r="J29" s="86">
        <v>6103.4903999999997</v>
      </c>
      <c r="K29" s="6"/>
      <c r="L29" s="22"/>
      <c r="M29" s="22"/>
    </row>
    <row r="30" spans="2:15" s="4" customFormat="1" x14ac:dyDescent="0.35">
      <c r="B30" s="84" t="s">
        <v>92</v>
      </c>
      <c r="C30" s="85" t="s">
        <v>93</v>
      </c>
      <c r="D30" s="85" t="s">
        <v>30</v>
      </c>
      <c r="E30" s="85">
        <v>190.73407499999999</v>
      </c>
      <c r="F30" s="85" t="s">
        <v>94</v>
      </c>
      <c r="G30" s="90">
        <v>20</v>
      </c>
      <c r="H30" s="85">
        <v>0</v>
      </c>
      <c r="I30" s="85">
        <v>190.73407499999999</v>
      </c>
      <c r="J30" s="86">
        <v>3814.6814999999997</v>
      </c>
      <c r="K30" s="6"/>
      <c r="L30" s="22"/>
      <c r="M30" s="22"/>
    </row>
    <row r="31" spans="2:15" s="4" customFormat="1" x14ac:dyDescent="0.35">
      <c r="B31" s="84" t="s">
        <v>95</v>
      </c>
      <c r="C31" s="85" t="s">
        <v>93</v>
      </c>
      <c r="D31" s="85" t="s">
        <v>29</v>
      </c>
      <c r="E31" s="85">
        <v>1117.2766149900001</v>
      </c>
      <c r="F31" s="85" t="s">
        <v>94</v>
      </c>
      <c r="G31" s="90">
        <v>12</v>
      </c>
      <c r="H31" s="85">
        <v>0</v>
      </c>
      <c r="I31" s="85">
        <v>1117.2766149900001</v>
      </c>
      <c r="J31" s="86">
        <v>13407.319379880002</v>
      </c>
      <c r="K31" s="6"/>
      <c r="L31" s="22"/>
      <c r="M31" s="22"/>
    </row>
    <row r="32" spans="2:15" s="4" customFormat="1" x14ac:dyDescent="0.35">
      <c r="B32" s="84" t="s">
        <v>96</v>
      </c>
      <c r="C32" s="85" t="s">
        <v>93</v>
      </c>
      <c r="D32" s="85" t="s">
        <v>97</v>
      </c>
      <c r="E32" s="85">
        <v>355.31033400000001</v>
      </c>
      <c r="F32" s="85" t="s">
        <v>98</v>
      </c>
      <c r="G32" s="90">
        <v>10</v>
      </c>
      <c r="H32" s="85">
        <v>0</v>
      </c>
      <c r="I32" s="85">
        <v>355.31033400000001</v>
      </c>
      <c r="J32" s="86">
        <v>3553.1033400000001</v>
      </c>
      <c r="K32" s="6"/>
      <c r="L32" s="22"/>
      <c r="M32" s="22"/>
    </row>
    <row r="33" spans="2:13" s="4" customFormat="1" x14ac:dyDescent="0.35">
      <c r="B33" s="93"/>
      <c r="C33" s="94"/>
      <c r="D33" s="94"/>
      <c r="E33" s="94"/>
      <c r="F33" s="94"/>
      <c r="G33" s="95">
        <f>SUM(G29:G32)</f>
        <v>54</v>
      </c>
      <c r="H33" s="94"/>
      <c r="I33" s="94"/>
      <c r="J33" s="96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74" t="s">
        <v>81</v>
      </c>
      <c r="C35" s="75">
        <f>C42</f>
        <v>348836.53750000003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74" t="s">
        <v>100</v>
      </c>
      <c r="C36" s="75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76" t="s">
        <v>101</v>
      </c>
      <c r="C38" s="77">
        <f>SUM(C35:C36)</f>
        <v>375715.13211988006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46"/>
    </row>
    <row r="42" spans="2:13" x14ac:dyDescent="0.35">
      <c r="B42" s="39" t="s">
        <v>81</v>
      </c>
      <c r="C42" s="40">
        <f>N24*(1+3%)</f>
        <v>348836.53750000003</v>
      </c>
      <c r="D42" s="64" t="s">
        <v>99</v>
      </c>
    </row>
    <row r="44" spans="2:13" hidden="1" x14ac:dyDescent="0.35">
      <c r="B44" s="2" t="s">
        <v>58</v>
      </c>
      <c r="C44" s="41">
        <v>0.85</v>
      </c>
    </row>
    <row r="45" spans="2:13" hidden="1" x14ac:dyDescent="0.35"/>
    <row r="46" spans="2:13" hidden="1" x14ac:dyDescent="0.35">
      <c r="B46" s="42" t="s">
        <v>59</v>
      </c>
      <c r="C46" s="43">
        <f>C42*(1-C44)</f>
        <v>52325.480625000011</v>
      </c>
    </row>
    <row r="47" spans="2:13" hidden="1" x14ac:dyDescent="0.35"/>
    <row r="48" spans="2:13" hidden="1" x14ac:dyDescent="0.35">
      <c r="B48" s="2" t="s">
        <v>61</v>
      </c>
      <c r="C48" s="41">
        <v>0.2</v>
      </c>
    </row>
    <row r="49" spans="2:3" hidden="1" x14ac:dyDescent="0.35"/>
    <row r="50" spans="2:3" ht="26.25" hidden="1" x14ac:dyDescent="0.4">
      <c r="B50" s="44" t="s">
        <v>78</v>
      </c>
      <c r="C50" s="45">
        <f>C46*(1-C48)</f>
        <v>41860.384500000015</v>
      </c>
    </row>
    <row r="51" spans="2:3" hidden="1" x14ac:dyDescent="0.35"/>
    <row r="52" spans="2:3" x14ac:dyDescent="0.35">
      <c r="B52" s="114" t="s">
        <v>108</v>
      </c>
    </row>
  </sheetData>
  <mergeCells count="4">
    <mergeCell ref="B6:O13"/>
    <mergeCell ref="C19:C21"/>
    <mergeCell ref="B24:E24"/>
    <mergeCell ref="G24:H2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0843-E67A-4ACB-AF4C-34634DD2118A}">
  <dimension ref="B1:O50"/>
  <sheetViews>
    <sheetView zoomScale="70" zoomScaleNormal="7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53" t="s">
        <v>80</v>
      </c>
    </row>
    <row r="2" spans="2:15" x14ac:dyDescent="0.35">
      <c r="B2" s="53" t="s">
        <v>39</v>
      </c>
      <c r="H2"/>
    </row>
    <row r="3" spans="2:15" x14ac:dyDescent="0.35">
      <c r="B3" s="66" t="s">
        <v>82</v>
      </c>
    </row>
    <row r="4" spans="2:15" x14ac:dyDescent="0.35">
      <c r="B4" s="53" t="s">
        <v>77</v>
      </c>
      <c r="C4" s="1"/>
    </row>
    <row r="5" spans="2:15" ht="21.75" thickBot="1" x14ac:dyDescent="0.4">
      <c r="B5" s="53"/>
      <c r="C5" s="1"/>
    </row>
    <row r="6" spans="2:15" x14ac:dyDescent="0.35">
      <c r="B6" s="101" t="s">
        <v>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15" x14ac:dyDescent="0.35">
      <c r="B7" s="10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</row>
    <row r="8" spans="2:15" x14ac:dyDescent="0.35">
      <c r="B8" s="10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6"/>
    </row>
    <row r="9" spans="2:15" x14ac:dyDescent="0.35"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6"/>
    </row>
    <row r="10" spans="2:15" x14ac:dyDescent="0.35"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6"/>
    </row>
    <row r="11" spans="2:15" x14ac:dyDescent="0.35">
      <c r="B11" s="104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6"/>
    </row>
    <row r="12" spans="2:15" x14ac:dyDescent="0.35">
      <c r="B12" s="104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6"/>
    </row>
    <row r="13" spans="2:15" ht="21.75" thickBot="1" x14ac:dyDescent="0.4">
      <c r="B13" s="107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9"/>
    </row>
    <row r="14" spans="2:15" ht="22.5" x14ac:dyDescent="0.35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</row>
    <row r="15" spans="2:15" x14ac:dyDescent="0.35">
      <c r="B15" s="68" t="s">
        <v>102</v>
      </c>
    </row>
    <row r="16" spans="2:15" s="3" customFormat="1" ht="42" x14ac:dyDescent="0.2">
      <c r="B16" s="47" t="s">
        <v>0</v>
      </c>
      <c r="C16" s="49" t="s">
        <v>1</v>
      </c>
      <c r="D16" s="49" t="s">
        <v>2</v>
      </c>
      <c r="E16" s="47" t="s">
        <v>65</v>
      </c>
      <c r="F16" s="54" t="s">
        <v>41</v>
      </c>
      <c r="G16" s="54" t="s">
        <v>3</v>
      </c>
      <c r="H16" s="54" t="s">
        <v>4</v>
      </c>
      <c r="I16" s="49" t="s">
        <v>42</v>
      </c>
      <c r="J16" s="49" t="s">
        <v>43</v>
      </c>
      <c r="K16" s="49" t="s">
        <v>5</v>
      </c>
      <c r="L16" s="49" t="s">
        <v>67</v>
      </c>
      <c r="M16" s="49" t="s">
        <v>68</v>
      </c>
      <c r="N16" s="47" t="s">
        <v>62</v>
      </c>
    </row>
    <row r="17" spans="2:14" s="4" customFormat="1" x14ac:dyDescent="0.2">
      <c r="B17" s="7" t="s">
        <v>69</v>
      </c>
      <c r="C17" s="110" t="s">
        <v>106</v>
      </c>
      <c r="D17" s="8" t="s">
        <v>71</v>
      </c>
      <c r="E17" s="9" t="s">
        <v>9</v>
      </c>
      <c r="F17" s="9">
        <v>20</v>
      </c>
      <c r="G17" s="10">
        <v>0.375</v>
      </c>
      <c r="H17" s="9" t="s">
        <v>63</v>
      </c>
      <c r="I17" s="11">
        <v>3660.78</v>
      </c>
      <c r="J17" s="11">
        <f>F17*G17*I17</f>
        <v>27455.850000000002</v>
      </c>
      <c r="K17" s="12">
        <f>L42</f>
        <v>0</v>
      </c>
      <c r="L17" s="11">
        <f>M17/F17</f>
        <v>1372.7925</v>
      </c>
      <c r="M17" s="11">
        <f>J17-J17*K17</f>
        <v>27455.850000000002</v>
      </c>
      <c r="N17" s="55">
        <f>M17</f>
        <v>27455.850000000002</v>
      </c>
    </row>
    <row r="18" spans="2:14" s="4" customFormat="1" x14ac:dyDescent="0.2">
      <c r="B18" s="7" t="s">
        <v>72</v>
      </c>
      <c r="C18" s="111"/>
      <c r="D18" s="8" t="s">
        <v>71</v>
      </c>
      <c r="E18" s="9" t="s">
        <v>9</v>
      </c>
      <c r="F18" s="9">
        <v>20</v>
      </c>
      <c r="G18" s="10">
        <v>0.375</v>
      </c>
      <c r="H18" s="9" t="s">
        <v>60</v>
      </c>
      <c r="I18" s="11">
        <v>4120.32</v>
      </c>
      <c r="J18" s="11">
        <f>F18*G18*I18</f>
        <v>30902.399999999998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30902.399999999998</v>
      </c>
      <c r="N18" s="55">
        <f>M18</f>
        <v>30902.399999999998</v>
      </c>
    </row>
    <row r="19" spans="2:14" s="4" customFormat="1" x14ac:dyDescent="0.2">
      <c r="B19" s="7" t="s">
        <v>105</v>
      </c>
      <c r="C19" s="111"/>
      <c r="D19" s="52" t="s">
        <v>12</v>
      </c>
      <c r="E19" s="37" t="s">
        <v>9</v>
      </c>
      <c r="F19" s="37">
        <v>6</v>
      </c>
      <c r="G19" s="48">
        <v>1</v>
      </c>
      <c r="H19" s="37" t="s">
        <v>50</v>
      </c>
      <c r="I19" s="38">
        <v>2576</v>
      </c>
      <c r="J19" s="38">
        <f t="shared" ref="J19:J21" si="3">F19*G19*I19</f>
        <v>15456</v>
      </c>
      <c r="K19" s="65">
        <f t="shared" si="0"/>
        <v>0</v>
      </c>
      <c r="L19" s="38">
        <f t="shared" si="1"/>
        <v>2576</v>
      </c>
      <c r="M19" s="38">
        <f t="shared" si="2"/>
        <v>15456</v>
      </c>
      <c r="N19" s="91">
        <f>M19*1.1</f>
        <v>17001.600000000002</v>
      </c>
    </row>
    <row r="20" spans="2:14" s="4" customFormat="1" x14ac:dyDescent="0.2">
      <c r="B20" s="7" t="s">
        <v>105</v>
      </c>
      <c r="C20" s="111"/>
      <c r="D20" s="52" t="s">
        <v>57</v>
      </c>
      <c r="E20" s="37" t="s">
        <v>14</v>
      </c>
      <c r="F20" s="92">
        <v>6</v>
      </c>
      <c r="G20" s="48">
        <v>1</v>
      </c>
      <c r="H20" s="37" t="s">
        <v>50</v>
      </c>
      <c r="I20" s="38">
        <v>17176</v>
      </c>
      <c r="J20" s="38">
        <f>F20*G20*I20</f>
        <v>103056</v>
      </c>
      <c r="K20" s="65">
        <f t="shared" si="0"/>
        <v>0</v>
      </c>
      <c r="L20" s="38">
        <f t="shared" si="1"/>
        <v>17176</v>
      </c>
      <c r="M20" s="38">
        <f t="shared" si="2"/>
        <v>103056</v>
      </c>
      <c r="N20" s="91">
        <f>M20*1.1</f>
        <v>113361.60000000001</v>
      </c>
    </row>
    <row r="21" spans="2:14" s="4" customFormat="1" x14ac:dyDescent="0.2">
      <c r="B21" s="7" t="s">
        <v>105</v>
      </c>
      <c r="C21" s="112"/>
      <c r="D21" s="52" t="s">
        <v>64</v>
      </c>
      <c r="E21" s="37" t="s">
        <v>14</v>
      </c>
      <c r="F21" s="37">
        <v>6</v>
      </c>
      <c r="G21" s="48">
        <v>1</v>
      </c>
      <c r="H21" s="37" t="s">
        <v>50</v>
      </c>
      <c r="I21" s="38">
        <v>8588</v>
      </c>
      <c r="J21" s="38">
        <f t="shared" si="3"/>
        <v>51528</v>
      </c>
      <c r="K21" s="65">
        <f t="shared" si="0"/>
        <v>0</v>
      </c>
      <c r="L21" s="38">
        <f t="shared" si="1"/>
        <v>8588</v>
      </c>
      <c r="M21" s="38">
        <f t="shared" si="2"/>
        <v>51528</v>
      </c>
      <c r="N21" s="91">
        <f>M21*1.1</f>
        <v>56680.800000000003</v>
      </c>
    </row>
    <row r="22" spans="2:14" s="4" customFormat="1" hidden="1" x14ac:dyDescent="0.2">
      <c r="B22" s="9" t="s">
        <v>74</v>
      </c>
      <c r="C22" s="7" t="s">
        <v>75</v>
      </c>
      <c r="D22" s="8" t="s">
        <v>20</v>
      </c>
      <c r="E22" s="9" t="s">
        <v>14</v>
      </c>
      <c r="F22" s="9">
        <v>0</v>
      </c>
      <c r="G22" s="10">
        <v>1</v>
      </c>
      <c r="H22" s="9" t="s">
        <v>63</v>
      </c>
      <c r="I22" s="11">
        <v>3660.78</v>
      </c>
      <c r="J22" s="11">
        <f>F22*G22*I22</f>
        <v>0</v>
      </c>
      <c r="K22" s="12">
        <f t="shared" si="0"/>
        <v>0</v>
      </c>
      <c r="L22" s="11" t="e">
        <f t="shared" si="1"/>
        <v>#DIV/0!</v>
      </c>
      <c r="M22" s="11">
        <f t="shared" si="2"/>
        <v>0</v>
      </c>
      <c r="N22" s="55">
        <f>M22</f>
        <v>0</v>
      </c>
    </row>
    <row r="23" spans="2:14" s="4" customFormat="1" hidden="1" x14ac:dyDescent="0.2">
      <c r="B23" s="9" t="s">
        <v>76</v>
      </c>
      <c r="C23" s="7" t="s">
        <v>75</v>
      </c>
      <c r="D23" s="8" t="s">
        <v>20</v>
      </c>
      <c r="E23" s="9" t="s">
        <v>14</v>
      </c>
      <c r="F23" s="9">
        <v>0</v>
      </c>
      <c r="G23" s="10">
        <v>1</v>
      </c>
      <c r="H23" s="9" t="s">
        <v>60</v>
      </c>
      <c r="I23" s="11">
        <v>4120.32</v>
      </c>
      <c r="J23" s="11">
        <f>F23*G23*I23</f>
        <v>0</v>
      </c>
      <c r="K23" s="12">
        <f t="shared" si="0"/>
        <v>0</v>
      </c>
      <c r="L23" s="11" t="e">
        <f t="shared" si="1"/>
        <v>#DIV/0!</v>
      </c>
      <c r="M23" s="11">
        <f t="shared" si="2"/>
        <v>0</v>
      </c>
      <c r="N23" s="55">
        <f>M23</f>
        <v>0</v>
      </c>
    </row>
    <row r="24" spans="2:14" s="33" customFormat="1" ht="22.5" x14ac:dyDescent="0.2">
      <c r="B24" s="97" t="s">
        <v>28</v>
      </c>
      <c r="C24" s="97"/>
      <c r="D24" s="97"/>
      <c r="E24" s="97"/>
      <c r="F24" s="28">
        <f>SUM(F16:F23)</f>
        <v>58</v>
      </c>
      <c r="G24" s="113"/>
      <c r="H24" s="113"/>
      <c r="I24" s="28" t="s">
        <v>28</v>
      </c>
      <c r="J24" s="56">
        <f>SUM(J16:J23)</f>
        <v>228398.25</v>
      </c>
      <c r="K24" s="57"/>
      <c r="L24" s="11">
        <f t="shared" si="1"/>
        <v>3937.9008620689656</v>
      </c>
      <c r="M24" s="11">
        <f t="shared" si="2"/>
        <v>228398.25</v>
      </c>
      <c r="N24" s="63">
        <f>SUM(N17:N23)</f>
        <v>245402.25</v>
      </c>
    </row>
    <row r="25" spans="2:14" s="33" customFormat="1" x14ac:dyDescent="0.2">
      <c r="B25" s="1"/>
      <c r="C25" s="1"/>
      <c r="D25" s="1"/>
      <c r="E25" s="1"/>
      <c r="F25" s="79"/>
      <c r="G25" s="80"/>
      <c r="H25" s="80"/>
      <c r="I25" s="79"/>
      <c r="J25" s="81"/>
      <c r="K25" s="82"/>
      <c r="L25" s="22"/>
      <c r="M25" s="22"/>
      <c r="N25" s="4"/>
    </row>
    <row r="26" spans="2:14" s="4" customFormat="1" x14ac:dyDescent="0.2">
      <c r="B26" s="68" t="s">
        <v>102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68" t="s">
        <v>83</v>
      </c>
      <c r="C27" s="69" t="s">
        <v>84</v>
      </c>
      <c r="D27" s="72" t="s">
        <v>85</v>
      </c>
      <c r="E27" s="70" t="s">
        <v>86</v>
      </c>
      <c r="F27" s="70" t="s">
        <v>87</v>
      </c>
      <c r="G27" s="71" t="s">
        <v>88</v>
      </c>
      <c r="H27" s="70" t="s">
        <v>89</v>
      </c>
      <c r="I27" s="73" t="s">
        <v>90</v>
      </c>
      <c r="J27" s="73" t="s">
        <v>91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92</v>
      </c>
      <c r="C29" s="11" t="s">
        <v>93</v>
      </c>
      <c r="D29" s="11" t="s">
        <v>29</v>
      </c>
      <c r="E29" s="11">
        <v>508.62419999999997</v>
      </c>
      <c r="F29" s="11" t="s">
        <v>94</v>
      </c>
      <c r="G29" s="83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92</v>
      </c>
      <c r="C30" s="11" t="s">
        <v>93</v>
      </c>
      <c r="D30" s="11" t="s">
        <v>30</v>
      </c>
      <c r="E30" s="11">
        <v>190.73407499999999</v>
      </c>
      <c r="F30" s="11" t="s">
        <v>94</v>
      </c>
      <c r="G30" s="83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95</v>
      </c>
      <c r="C31" s="11" t="s">
        <v>93</v>
      </c>
      <c r="D31" s="11" t="s">
        <v>29</v>
      </c>
      <c r="E31" s="11">
        <v>1117.2766149900001</v>
      </c>
      <c r="F31" s="11" t="s">
        <v>94</v>
      </c>
      <c r="G31" s="83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96</v>
      </c>
      <c r="C32" s="11" t="s">
        <v>93</v>
      </c>
      <c r="D32" s="11" t="s">
        <v>97</v>
      </c>
      <c r="E32" s="11">
        <v>355.31033400000001</v>
      </c>
      <c r="F32" s="11" t="s">
        <v>98</v>
      </c>
      <c r="G32" s="83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97" t="s">
        <v>28</v>
      </c>
      <c r="C33" s="97"/>
      <c r="D33" s="97"/>
      <c r="E33" s="97"/>
      <c r="F33" s="28"/>
      <c r="G33" s="28">
        <f>SUM(G25:G32)</f>
        <v>54</v>
      </c>
      <c r="H33" s="20"/>
      <c r="I33" s="22"/>
      <c r="J33" s="78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74" t="s">
        <v>81</v>
      </c>
      <c r="C35" s="75">
        <f>C42</f>
        <v>252764.3175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74" t="s">
        <v>100</v>
      </c>
      <c r="C36" s="75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76" t="s">
        <v>101</v>
      </c>
      <c r="C38" s="77">
        <v>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46"/>
    </row>
    <row r="42" spans="2:13" x14ac:dyDescent="0.35">
      <c r="B42" s="39" t="s">
        <v>81</v>
      </c>
      <c r="C42" s="40">
        <f>N24*(1+3%)</f>
        <v>252764.3175</v>
      </c>
      <c r="D42" s="64" t="s">
        <v>99</v>
      </c>
    </row>
    <row r="44" spans="2:13" x14ac:dyDescent="0.35">
      <c r="B44" s="2" t="s">
        <v>58</v>
      </c>
      <c r="C44" s="41">
        <v>0.85</v>
      </c>
    </row>
    <row r="46" spans="2:13" x14ac:dyDescent="0.35">
      <c r="B46" s="42" t="s">
        <v>59</v>
      </c>
      <c r="C46" s="43">
        <v>0</v>
      </c>
    </row>
    <row r="48" spans="2:13" x14ac:dyDescent="0.35">
      <c r="B48" s="2" t="s">
        <v>61</v>
      </c>
      <c r="C48" s="41">
        <v>0.2</v>
      </c>
    </row>
    <row r="50" spans="2:3" ht="26.25" x14ac:dyDescent="0.4">
      <c r="B50" s="44" t="s">
        <v>78</v>
      </c>
      <c r="C50" s="45">
        <f>C46*(1-C48)</f>
        <v>0</v>
      </c>
    </row>
  </sheetData>
  <mergeCells count="5">
    <mergeCell ref="B6:O13"/>
    <mergeCell ref="C17:C21"/>
    <mergeCell ref="B24:E24"/>
    <mergeCell ref="G24:H24"/>
    <mergeCell ref="B33:E3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E3E8-D6D7-4B86-AC4C-BD58DA00C3AB}">
  <dimension ref="B1:O50"/>
  <sheetViews>
    <sheetView topLeftCell="A13" zoomScale="60" zoomScaleNormal="6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53" t="s">
        <v>80</v>
      </c>
    </row>
    <row r="2" spans="2:15" x14ac:dyDescent="0.35">
      <c r="B2" s="53" t="s">
        <v>39</v>
      </c>
      <c r="H2"/>
    </row>
    <row r="3" spans="2:15" x14ac:dyDescent="0.35">
      <c r="B3" s="66" t="s">
        <v>82</v>
      </c>
    </row>
    <row r="4" spans="2:15" x14ac:dyDescent="0.35">
      <c r="B4" s="53" t="s">
        <v>77</v>
      </c>
      <c r="C4" s="1"/>
    </row>
    <row r="5" spans="2:15" ht="21.75" thickBot="1" x14ac:dyDescent="0.4">
      <c r="B5" s="53"/>
      <c r="C5" s="1"/>
    </row>
    <row r="6" spans="2:15" x14ac:dyDescent="0.35">
      <c r="B6" s="101" t="s">
        <v>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15" x14ac:dyDescent="0.35">
      <c r="B7" s="10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</row>
    <row r="8" spans="2:15" x14ac:dyDescent="0.35">
      <c r="B8" s="10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6"/>
    </row>
    <row r="9" spans="2:15" x14ac:dyDescent="0.35"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6"/>
    </row>
    <row r="10" spans="2:15" x14ac:dyDescent="0.35"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6"/>
    </row>
    <row r="11" spans="2:15" x14ac:dyDescent="0.35">
      <c r="B11" s="104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6"/>
    </row>
    <row r="12" spans="2:15" x14ac:dyDescent="0.35">
      <c r="B12" s="104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6"/>
    </row>
    <row r="13" spans="2:15" ht="21.75" thickBot="1" x14ac:dyDescent="0.4">
      <c r="B13" s="107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9"/>
    </row>
    <row r="14" spans="2:15" ht="22.5" x14ac:dyDescent="0.35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</row>
    <row r="15" spans="2:15" x14ac:dyDescent="0.35">
      <c r="B15" s="68" t="s">
        <v>102</v>
      </c>
    </row>
    <row r="16" spans="2:15" s="3" customFormat="1" ht="42" x14ac:dyDescent="0.2">
      <c r="B16" s="47" t="s">
        <v>0</v>
      </c>
      <c r="C16" s="49" t="s">
        <v>1</v>
      </c>
      <c r="D16" s="49" t="s">
        <v>2</v>
      </c>
      <c r="E16" s="47" t="s">
        <v>65</v>
      </c>
      <c r="F16" s="54" t="s">
        <v>41</v>
      </c>
      <c r="G16" s="54" t="s">
        <v>3</v>
      </c>
      <c r="H16" s="54" t="s">
        <v>4</v>
      </c>
      <c r="I16" s="49" t="s">
        <v>42</v>
      </c>
      <c r="J16" s="49" t="s">
        <v>43</v>
      </c>
      <c r="K16" s="49" t="s">
        <v>5</v>
      </c>
      <c r="L16" s="49" t="s">
        <v>67</v>
      </c>
      <c r="M16" s="49" t="s">
        <v>68</v>
      </c>
      <c r="N16" s="47" t="s">
        <v>62</v>
      </c>
    </row>
    <row r="17" spans="2:14" s="4" customFormat="1" x14ac:dyDescent="0.2">
      <c r="B17" s="7" t="s">
        <v>69</v>
      </c>
      <c r="C17" s="110" t="s">
        <v>103</v>
      </c>
      <c r="D17" s="8" t="s">
        <v>71</v>
      </c>
      <c r="E17" s="9" t="s">
        <v>9</v>
      </c>
      <c r="F17" s="9">
        <v>50</v>
      </c>
      <c r="G17" s="10">
        <v>0.375</v>
      </c>
      <c r="H17" s="9" t="s">
        <v>63</v>
      </c>
      <c r="I17" s="11">
        <v>3660.78</v>
      </c>
      <c r="J17" s="11">
        <f>F17*G17*I17</f>
        <v>68639.625</v>
      </c>
      <c r="K17" s="12">
        <f>L42</f>
        <v>0</v>
      </c>
      <c r="L17" s="11">
        <f>M17/F17</f>
        <v>1372.7925</v>
      </c>
      <c r="M17" s="11">
        <f>J17-J17*K17</f>
        <v>68639.625</v>
      </c>
      <c r="N17" s="55">
        <f>M17</f>
        <v>68639.625</v>
      </c>
    </row>
    <row r="18" spans="2:14" s="4" customFormat="1" x14ac:dyDescent="0.2">
      <c r="B18" s="7" t="s">
        <v>72</v>
      </c>
      <c r="C18" s="111"/>
      <c r="D18" s="8" t="s">
        <v>71</v>
      </c>
      <c r="E18" s="9" t="s">
        <v>9</v>
      </c>
      <c r="F18" s="9">
        <v>50</v>
      </c>
      <c r="G18" s="10">
        <v>0.375</v>
      </c>
      <c r="H18" s="9" t="s">
        <v>60</v>
      </c>
      <c r="I18" s="11">
        <v>4120.32</v>
      </c>
      <c r="J18" s="11">
        <f>F18*G18*I18</f>
        <v>77256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77256</v>
      </c>
      <c r="N18" s="55">
        <f>M18</f>
        <v>77256</v>
      </c>
    </row>
    <row r="19" spans="2:14" s="4" customFormat="1" x14ac:dyDescent="0.2">
      <c r="B19" s="7" t="s">
        <v>104</v>
      </c>
      <c r="C19" s="111"/>
      <c r="D19" s="52" t="s">
        <v>12</v>
      </c>
      <c r="E19" s="37" t="s">
        <v>9</v>
      </c>
      <c r="F19" s="37">
        <v>12</v>
      </c>
      <c r="G19" s="48">
        <v>1</v>
      </c>
      <c r="H19" s="37" t="s">
        <v>50</v>
      </c>
      <c r="I19" s="38">
        <v>2576</v>
      </c>
      <c r="J19" s="38">
        <f t="shared" ref="J19:J21" si="3">F19*G19*I19</f>
        <v>30912</v>
      </c>
      <c r="K19" s="65">
        <f t="shared" si="0"/>
        <v>0</v>
      </c>
      <c r="L19" s="38">
        <f t="shared" si="1"/>
        <v>2576</v>
      </c>
      <c r="M19" s="38">
        <f t="shared" si="2"/>
        <v>30912</v>
      </c>
      <c r="N19" s="91">
        <f>M19*1.1</f>
        <v>34003.200000000004</v>
      </c>
    </row>
    <row r="20" spans="2:14" s="4" customFormat="1" x14ac:dyDescent="0.2">
      <c r="B20" s="7" t="s">
        <v>104</v>
      </c>
      <c r="C20" s="111"/>
      <c r="D20" s="52" t="s">
        <v>57</v>
      </c>
      <c r="E20" s="37" t="s">
        <v>14</v>
      </c>
      <c r="F20" s="92">
        <v>12</v>
      </c>
      <c r="G20" s="48">
        <v>1</v>
      </c>
      <c r="H20" s="37" t="s">
        <v>50</v>
      </c>
      <c r="I20" s="38">
        <v>17176</v>
      </c>
      <c r="J20" s="38">
        <f>F20*G20*I20</f>
        <v>206112</v>
      </c>
      <c r="K20" s="65">
        <f t="shared" si="0"/>
        <v>0</v>
      </c>
      <c r="L20" s="38">
        <f t="shared" si="1"/>
        <v>17176</v>
      </c>
      <c r="M20" s="38">
        <f t="shared" si="2"/>
        <v>206112</v>
      </c>
      <c r="N20" s="91">
        <f>M20*1.1</f>
        <v>226723.20000000001</v>
      </c>
    </row>
    <row r="21" spans="2:14" s="4" customFormat="1" x14ac:dyDescent="0.2">
      <c r="B21" s="7" t="s">
        <v>104</v>
      </c>
      <c r="C21" s="112"/>
      <c r="D21" s="52" t="s">
        <v>64</v>
      </c>
      <c r="E21" s="37" t="s">
        <v>14</v>
      </c>
      <c r="F21" s="37">
        <v>12</v>
      </c>
      <c r="G21" s="48">
        <v>1</v>
      </c>
      <c r="H21" s="37" t="s">
        <v>50</v>
      </c>
      <c r="I21" s="38">
        <v>8588</v>
      </c>
      <c r="J21" s="38">
        <f t="shared" si="3"/>
        <v>103056</v>
      </c>
      <c r="K21" s="65">
        <f t="shared" si="0"/>
        <v>0</v>
      </c>
      <c r="L21" s="38">
        <f t="shared" si="1"/>
        <v>8588</v>
      </c>
      <c r="M21" s="38">
        <f t="shared" si="2"/>
        <v>103056</v>
      </c>
      <c r="N21" s="91">
        <f>M21*1.1</f>
        <v>113361.60000000001</v>
      </c>
    </row>
    <row r="22" spans="2:14" s="4" customFormat="1" x14ac:dyDescent="0.2">
      <c r="B22" s="9" t="s">
        <v>74</v>
      </c>
      <c r="C22" s="7" t="s">
        <v>75</v>
      </c>
      <c r="D22" s="8" t="s">
        <v>20</v>
      </c>
      <c r="E22" s="9" t="s">
        <v>14</v>
      </c>
      <c r="F22" s="9">
        <v>20</v>
      </c>
      <c r="G22" s="10">
        <v>1</v>
      </c>
      <c r="H22" s="9" t="s">
        <v>63</v>
      </c>
      <c r="I22" s="11">
        <v>3660.78</v>
      </c>
      <c r="J22" s="11">
        <f>F22*G22*I22</f>
        <v>73215.600000000006</v>
      </c>
      <c r="K22" s="12">
        <f t="shared" si="0"/>
        <v>0</v>
      </c>
      <c r="L22" s="11">
        <f t="shared" si="1"/>
        <v>3660.78</v>
      </c>
      <c r="M22" s="11">
        <f t="shared" si="2"/>
        <v>73215.600000000006</v>
      </c>
      <c r="N22" s="55">
        <f>M22</f>
        <v>73215.600000000006</v>
      </c>
    </row>
    <row r="23" spans="2:14" s="4" customFormat="1" x14ac:dyDescent="0.2">
      <c r="B23" s="9" t="s">
        <v>76</v>
      </c>
      <c r="C23" s="7" t="s">
        <v>75</v>
      </c>
      <c r="D23" s="8" t="s">
        <v>20</v>
      </c>
      <c r="E23" s="9" t="s">
        <v>14</v>
      </c>
      <c r="F23" s="9">
        <v>20</v>
      </c>
      <c r="G23" s="10">
        <v>1</v>
      </c>
      <c r="H23" s="9" t="s">
        <v>60</v>
      </c>
      <c r="I23" s="11">
        <v>4120.32</v>
      </c>
      <c r="J23" s="11">
        <f>F23*G23*I23</f>
        <v>82406.399999999994</v>
      </c>
      <c r="K23" s="12">
        <f t="shared" si="0"/>
        <v>0</v>
      </c>
      <c r="L23" s="11">
        <f t="shared" si="1"/>
        <v>4120.32</v>
      </c>
      <c r="M23" s="11">
        <f t="shared" si="2"/>
        <v>82406.399999999994</v>
      </c>
      <c r="N23" s="55">
        <f>M23</f>
        <v>82406.399999999994</v>
      </c>
    </row>
    <row r="24" spans="2:14" s="33" customFormat="1" ht="22.5" x14ac:dyDescent="0.2">
      <c r="B24" s="97" t="s">
        <v>28</v>
      </c>
      <c r="C24" s="97"/>
      <c r="D24" s="97"/>
      <c r="E24" s="97"/>
      <c r="F24" s="28">
        <f>SUM(F16:F23)</f>
        <v>176</v>
      </c>
      <c r="G24" s="113"/>
      <c r="H24" s="113"/>
      <c r="I24" s="28" t="s">
        <v>28</v>
      </c>
      <c r="J24" s="56">
        <f>SUM(J16:J23)</f>
        <v>641597.625</v>
      </c>
      <c r="K24" s="57"/>
      <c r="L24" s="11">
        <f t="shared" si="1"/>
        <v>3645.4410511363635</v>
      </c>
      <c r="M24" s="11">
        <f t="shared" si="2"/>
        <v>641597.625</v>
      </c>
      <c r="N24" s="63">
        <f>SUM(N17:N23)</f>
        <v>675605.625</v>
      </c>
    </row>
    <row r="25" spans="2:14" s="33" customFormat="1" x14ac:dyDescent="0.2">
      <c r="B25" s="1"/>
      <c r="C25" s="1"/>
      <c r="D25" s="1"/>
      <c r="E25" s="1"/>
      <c r="F25" s="79"/>
      <c r="G25" s="80"/>
      <c r="H25" s="80"/>
      <c r="I25" s="79"/>
      <c r="J25" s="81"/>
      <c r="K25" s="82"/>
      <c r="L25" s="22"/>
      <c r="M25" s="22"/>
      <c r="N25" s="4"/>
    </row>
    <row r="26" spans="2:14" s="4" customFormat="1" x14ac:dyDescent="0.2">
      <c r="B26" s="68" t="s">
        <v>102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68" t="s">
        <v>83</v>
      </c>
      <c r="C27" s="69" t="s">
        <v>84</v>
      </c>
      <c r="D27" s="72" t="s">
        <v>85</v>
      </c>
      <c r="E27" s="70" t="s">
        <v>86</v>
      </c>
      <c r="F27" s="70" t="s">
        <v>87</v>
      </c>
      <c r="G27" s="71" t="s">
        <v>88</v>
      </c>
      <c r="H27" s="70" t="s">
        <v>89</v>
      </c>
      <c r="I27" s="73" t="s">
        <v>90</v>
      </c>
      <c r="J27" s="73" t="s">
        <v>91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92</v>
      </c>
      <c r="C29" s="11" t="s">
        <v>93</v>
      </c>
      <c r="D29" s="11" t="s">
        <v>29</v>
      </c>
      <c r="E29" s="11">
        <v>508.62419999999997</v>
      </c>
      <c r="F29" s="11" t="s">
        <v>94</v>
      </c>
      <c r="G29" s="83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92</v>
      </c>
      <c r="C30" s="11" t="s">
        <v>93</v>
      </c>
      <c r="D30" s="11" t="s">
        <v>30</v>
      </c>
      <c r="E30" s="11">
        <v>190.73407499999999</v>
      </c>
      <c r="F30" s="11" t="s">
        <v>94</v>
      </c>
      <c r="G30" s="83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95</v>
      </c>
      <c r="C31" s="11" t="s">
        <v>93</v>
      </c>
      <c r="D31" s="11" t="s">
        <v>29</v>
      </c>
      <c r="E31" s="11">
        <v>1117.2766149900001</v>
      </c>
      <c r="F31" s="11" t="s">
        <v>94</v>
      </c>
      <c r="G31" s="83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96</v>
      </c>
      <c r="C32" s="11" t="s">
        <v>93</v>
      </c>
      <c r="D32" s="11" t="s">
        <v>97</v>
      </c>
      <c r="E32" s="11">
        <v>355.31033400000001</v>
      </c>
      <c r="F32" s="11" t="s">
        <v>98</v>
      </c>
      <c r="G32" s="83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97" t="s">
        <v>28</v>
      </c>
      <c r="C33" s="97"/>
      <c r="D33" s="97"/>
      <c r="E33" s="97"/>
      <c r="F33" s="28"/>
      <c r="G33" s="28">
        <f>SUM(G25:G32)</f>
        <v>54</v>
      </c>
      <c r="H33" s="20"/>
      <c r="I33" s="22"/>
      <c r="J33" s="78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74" t="s">
        <v>81</v>
      </c>
      <c r="C35" s="75">
        <v>675605.63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74" t="s">
        <v>100</v>
      </c>
      <c r="C36" s="75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76" t="s">
        <v>101</v>
      </c>
      <c r="C38" s="77">
        <f>SUM(C35:C36)</f>
        <v>702484.22461987997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46"/>
    </row>
    <row r="42" spans="2:13" x14ac:dyDescent="0.35">
      <c r="B42" s="39" t="s">
        <v>81</v>
      </c>
      <c r="C42" s="40">
        <f>N24*(1+3%)</f>
        <v>695873.79375000007</v>
      </c>
      <c r="D42" s="64" t="s">
        <v>99</v>
      </c>
    </row>
    <row r="44" spans="2:13" x14ac:dyDescent="0.35">
      <c r="B44" s="2" t="s">
        <v>58</v>
      </c>
      <c r="C44" s="41">
        <v>0.85</v>
      </c>
    </row>
    <row r="46" spans="2:13" x14ac:dyDescent="0.35">
      <c r="B46" s="42" t="s">
        <v>59</v>
      </c>
      <c r="C46" s="43">
        <f>C42*(1-C44)</f>
        <v>104381.06906250003</v>
      </c>
    </row>
    <row r="48" spans="2:13" x14ac:dyDescent="0.35">
      <c r="B48" s="2" t="s">
        <v>61</v>
      </c>
      <c r="C48" s="41">
        <v>0.2</v>
      </c>
    </row>
    <row r="50" spans="2:3" ht="26.25" x14ac:dyDescent="0.4">
      <c r="B50" s="44" t="s">
        <v>78</v>
      </c>
      <c r="C50" s="45">
        <f>C46*(1-C48)</f>
        <v>83504.855250000022</v>
      </c>
    </row>
  </sheetData>
  <mergeCells count="5">
    <mergeCell ref="B6:O13"/>
    <mergeCell ref="B24:E24"/>
    <mergeCell ref="G24:H24"/>
    <mergeCell ref="C17:C21"/>
    <mergeCell ref="B33:E3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CF40D2B6CCF49B79F57B11E5C5C05" ma:contentTypeVersion="5" ma:contentTypeDescription="Create a new document." ma:contentTypeScope="" ma:versionID="988d05393494caa95017c053692deb82">
  <xsd:schema xmlns:xsd="http://www.w3.org/2001/XMLSchema" xmlns:xs="http://www.w3.org/2001/XMLSchema" xmlns:p="http://schemas.microsoft.com/office/2006/metadata/properties" xmlns:ns3="1341b6f5-078e-4044-b3b0-c9f86267e644" targetNamespace="http://schemas.microsoft.com/office/2006/metadata/properties" ma:root="true" ma:fieldsID="2d26394c71adfa24548de2bc4b1bebe9" ns3:_="">
    <xsd:import namespace="1341b6f5-078e-4044-b3b0-c9f86267e64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1b6f5-078e-4044-b3b0-c9f86267e64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5E179F-A06C-43A4-9C83-0AB0643E10F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341b6f5-078e-4044-b3b0-c9f86267e64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528A93B-EC38-42A1-9DC0-4903D23A98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6D0A91-8531-4B10-833D-A98A95306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1b6f5-078e-4044-b3b0-c9f86267e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São João 25_V1</vt:lpstr>
      <vt:lpstr>VERÃO TVG</vt:lpstr>
      <vt:lpstr>Noticias</vt:lpstr>
      <vt:lpstr>Valoriza PE</vt:lpstr>
      <vt:lpstr>'São João 25_V1'!Area_de_impressao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Cavalcanti de Oliveira</dc:creator>
  <cp:lastModifiedBy>Alice Aghinoni Fantin</cp:lastModifiedBy>
  <cp:lastPrinted>2025-09-03T15:44:54Z</cp:lastPrinted>
  <dcterms:created xsi:type="dcterms:W3CDTF">2024-03-26T20:08:46Z</dcterms:created>
  <dcterms:modified xsi:type="dcterms:W3CDTF">2025-10-28T12:47:03Z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0x010100AD2CF40D2B6CCF49B79F57B11E5C5C05</vt:lpwstr>
  </property>
</Properties>
</file>